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192.168.1.98\бюджетный отдел\МУНИЦИПАЛЬНЫЙ ОКРУГ\СЕССИИ СОБРАНИЯ ДЕПУТАТОВ 2025\ОТЧЕТ об исполнении бюджета 2024\СМИ\"/>
    </mc:Choice>
  </mc:AlternateContent>
  <xr:revisionPtr revIDLastSave="0" documentId="13_ncr:1_{A83920D1-7276-4482-917B-88AAFC9CEE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Лист1!$5:$5</definedName>
    <definedName name="_xlnm.Print_Area" localSheetId="0">Лист1!$A$1:$F$143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1" i="1" l="1"/>
  <c r="E133" i="1" l="1"/>
  <c r="D133" i="1"/>
  <c r="C133" i="1"/>
  <c r="C125" i="1"/>
  <c r="D125" i="1"/>
  <c r="E125" i="1"/>
  <c r="F134" i="1"/>
  <c r="F126" i="1"/>
  <c r="F110" i="1"/>
  <c r="F109" i="1"/>
  <c r="F74" i="1"/>
  <c r="C63" i="1"/>
  <c r="D63" i="1"/>
  <c r="E55" i="1"/>
  <c r="D55" i="1"/>
  <c r="C55" i="1"/>
  <c r="C54" i="1" s="1"/>
  <c r="E45" i="1"/>
  <c r="D45" i="1"/>
  <c r="C45" i="1"/>
  <c r="E51" i="1"/>
  <c r="D51" i="1"/>
  <c r="C51" i="1"/>
  <c r="E21" i="1"/>
  <c r="E20" i="1" s="1"/>
  <c r="E8" i="1"/>
  <c r="D8" i="1"/>
  <c r="C8" i="1"/>
  <c r="C7" i="1" s="1"/>
  <c r="F12" i="1"/>
  <c r="D32" i="1"/>
  <c r="C32" i="1"/>
  <c r="E72" i="1"/>
  <c r="E71" i="1" s="1"/>
  <c r="D72" i="1"/>
  <c r="D71" i="1" s="1"/>
  <c r="C72" i="1"/>
  <c r="D94" i="1"/>
  <c r="C94" i="1"/>
  <c r="D131" i="1"/>
  <c r="C131" i="1"/>
  <c r="E136" i="1"/>
  <c r="D136" i="1"/>
  <c r="C136" i="1"/>
  <c r="F127" i="1"/>
  <c r="C116" i="1"/>
  <c r="F114" i="1"/>
  <c r="F105" i="1"/>
  <c r="E44" i="1" l="1"/>
  <c r="C44" i="1"/>
  <c r="C71" i="1"/>
  <c r="E42" i="1"/>
  <c r="F60" i="1" l="1"/>
  <c r="E63" i="1"/>
  <c r="E60" i="1" s="1"/>
  <c r="D60" i="1"/>
  <c r="C60" i="1"/>
  <c r="F59" i="1"/>
  <c r="E32" i="1"/>
  <c r="E28" i="1"/>
  <c r="C28" i="1"/>
  <c r="C27" i="1" s="1"/>
  <c r="D28" i="1"/>
  <c r="D27" i="1" s="1"/>
  <c r="F31" i="1"/>
  <c r="F30" i="1"/>
  <c r="D20" i="1"/>
  <c r="D15" i="1"/>
  <c r="E27" i="1" l="1"/>
  <c r="E99" i="1" l="1"/>
  <c r="E138" i="1"/>
  <c r="E131" i="1"/>
  <c r="E102" i="1" l="1"/>
  <c r="F106" i="1"/>
  <c r="F142" i="1"/>
  <c r="F140" i="1"/>
  <c r="F139" i="1"/>
  <c r="D138" i="1"/>
  <c r="F138" i="1" s="1"/>
  <c r="C138" i="1"/>
  <c r="F137" i="1"/>
  <c r="F136" i="1"/>
  <c r="F135" i="1"/>
  <c r="F133" i="1"/>
  <c r="F132" i="1"/>
  <c r="F131" i="1"/>
  <c r="F130" i="1"/>
  <c r="F128" i="1"/>
  <c r="F125" i="1"/>
  <c r="F124" i="1"/>
  <c r="F123" i="1"/>
  <c r="F122" i="1"/>
  <c r="F121" i="1"/>
  <c r="F120" i="1"/>
  <c r="F118" i="1"/>
  <c r="F117" i="1"/>
  <c r="E116" i="1"/>
  <c r="D116" i="1"/>
  <c r="F115" i="1"/>
  <c r="F113" i="1"/>
  <c r="F112" i="1"/>
  <c r="F111" i="1"/>
  <c r="F108" i="1"/>
  <c r="F107" i="1"/>
  <c r="F104" i="1"/>
  <c r="F103" i="1"/>
  <c r="D102" i="1"/>
  <c r="C102" i="1"/>
  <c r="F101" i="1"/>
  <c r="F100" i="1"/>
  <c r="D99" i="1"/>
  <c r="C99" i="1"/>
  <c r="F96" i="1"/>
  <c r="E94" i="1"/>
  <c r="F94" i="1" s="1"/>
  <c r="F93" i="1"/>
  <c r="F89" i="1"/>
  <c r="F86" i="1"/>
  <c r="F77" i="1"/>
  <c r="F70" i="1"/>
  <c r="F68" i="1"/>
  <c r="F66" i="1"/>
  <c r="E65" i="1"/>
  <c r="D65" i="1"/>
  <c r="C65" i="1"/>
  <c r="F58" i="1"/>
  <c r="F57" i="1"/>
  <c r="F56" i="1"/>
  <c r="F55" i="1"/>
  <c r="D54" i="1"/>
  <c r="F52" i="1"/>
  <c r="F51" i="1"/>
  <c r="F49" i="1"/>
  <c r="F48" i="1"/>
  <c r="F47" i="1"/>
  <c r="F46" i="1"/>
  <c r="F45" i="1"/>
  <c r="D44" i="1"/>
  <c r="F41" i="1"/>
  <c r="F40" i="1"/>
  <c r="F39" i="1"/>
  <c r="F38" i="1"/>
  <c r="F37" i="1"/>
  <c r="F36" i="1"/>
  <c r="E35" i="1"/>
  <c r="D35" i="1"/>
  <c r="F34" i="1"/>
  <c r="F33" i="1"/>
  <c r="F32" i="1"/>
  <c r="F29" i="1"/>
  <c r="F28" i="1"/>
  <c r="F26" i="1"/>
  <c r="F25" i="1"/>
  <c r="F23" i="1"/>
  <c r="F22" i="1"/>
  <c r="F21" i="1"/>
  <c r="C20" i="1"/>
  <c r="F18" i="1"/>
  <c r="F17" i="1"/>
  <c r="F16" i="1"/>
  <c r="E15" i="1"/>
  <c r="C15" i="1"/>
  <c r="C14" i="1" s="1"/>
  <c r="D14" i="1"/>
  <c r="F11" i="1"/>
  <c r="F10" i="1"/>
  <c r="F9" i="1"/>
  <c r="E7" i="1"/>
  <c r="D7" i="1"/>
  <c r="F7" i="1" l="1"/>
  <c r="D6" i="1"/>
  <c r="F99" i="1"/>
  <c r="D98" i="1"/>
  <c r="F102" i="1"/>
  <c r="F65" i="1"/>
  <c r="E98" i="1"/>
  <c r="E97" i="1" s="1"/>
  <c r="F15" i="1"/>
  <c r="E14" i="1"/>
  <c r="F14" i="1" s="1"/>
  <c r="F27" i="1"/>
  <c r="F44" i="1"/>
  <c r="F72" i="1"/>
  <c r="F71" i="1"/>
  <c r="F8" i="1"/>
  <c r="F35" i="1"/>
  <c r="C98" i="1"/>
  <c r="C97" i="1" s="1"/>
  <c r="D97" i="1" s="1"/>
  <c r="F116" i="1"/>
  <c r="F20" i="1"/>
  <c r="E54" i="1"/>
  <c r="F54" i="1" s="1"/>
  <c r="D143" i="1" l="1"/>
  <c r="E6" i="1"/>
  <c r="F6" i="1" s="1"/>
  <c r="F97" i="1"/>
  <c r="F98" i="1"/>
  <c r="E143" i="1" l="1"/>
  <c r="F143" i="1" s="1"/>
  <c r="C35" i="1"/>
  <c r="C6" i="1" s="1"/>
  <c r="C143" i="1" s="1"/>
</calcChain>
</file>

<file path=xl/sharedStrings.xml><?xml version="1.0" encoding="utf-8"?>
<sst xmlns="http://schemas.openxmlformats.org/spreadsheetml/2006/main" count="282" uniqueCount="282">
  <si>
    <t xml:space="preserve"> Наименование показателя</t>
  </si>
  <si>
    <t>КБК</t>
  </si>
  <si>
    <t>Бюджетные назначения, утвержденные решением Собрания депутатов Каргопольского муниципального округа,         рублей</t>
  </si>
  <si>
    <t xml:space="preserve">Утвержденные бюджетные назначения в соответствии с кассовым планом,      рублей </t>
  </si>
  <si>
    <t>Исполнено,    рублей</t>
  </si>
  <si>
    <t xml:space="preserve">%  исполнения к утвержденным бюджетным назначениям в соответствии с кассовым планом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</si>
  <si>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</si>
  <si>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</si>
  <si>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</si>
  <si>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</si>
  <si>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</si>
  <si>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</si>
  <si>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</si>
  <si>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</si>
  <si>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</si>
  <si>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</si>
  <si>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</si>
  <si>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</si>
  <si>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</si>
  <si>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</si>
  <si>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</si>
  <si>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</si>
  <si>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</si>
  <si>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</si>
  <si>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</si>
  <si>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</si>
  <si>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</si>
  <si>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</si>
  <si>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</si>
  <si>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</si>
  <si>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</si>
  <si>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</si>
  <si>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</si>
  <si>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</si>
  <si>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</si>
  <si>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</si>
  <si>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</si>
  <si>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</si>
  <si>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</si>
  <si>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</si>
  <si>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Единый налог на вмененный доход для отдельных видов деятельности</t>
  </si>
  <si>
    <t xml:space="preserve"> 000 1050200002 0000 110</t>
  </si>
  <si>
    <t>Единый сельскохозяйственный налог</t>
  </si>
  <si>
    <t xml:space="preserve"> 000 1050301001 0000 110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</si>
  <si>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</si>
  <si>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</si>
  <si>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</si>
  <si>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</si>
  <si>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</si>
  <si>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</si>
  <si>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</si>
  <si>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</si>
  <si>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</si>
  <si>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</si>
  <si>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</si>
  <si>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</si>
  <si>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физических лиц</t>
  </si>
  <si>
    <t xml:space="preserve"> 000 1060604000 0000 110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</si>
  <si>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</si>
  <si>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</si>
  <si>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</si>
  <si>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</si>
  <si>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</si>
  <si>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</si>
  <si>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</si>
  <si>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</si>
  <si>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</si>
  <si>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</si>
  <si>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</si>
  <si>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</si>
  <si>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</si>
  <si>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 000 1080714201 0000 110</t>
  </si>
  <si>
    <t>ЗАДОЛЖЕННОСТЬ И ПЕРЕРАСЧЕТЫ ПО ОТМЕНЕННЫМ НАЛОГАМ, СБОРАМ И ИНЫМ ОБЯЗАТЕЛЬНЫМ ПЛАТЕЖАМ</t>
  </si>
  <si>
    <t xml:space="preserve"> 000 1090000000 0000 000</t>
  </si>
  <si>
    <t>Прочие местные налоги и сборы, мобилизуемые на территориях муниципальных округов</t>
  </si>
  <si>
    <t xml:space="preserve"> 000 1090705214 0000 110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</si>
  <si>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</si>
  <si>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</si>
  <si>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</si>
  <si>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</si>
  <si>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</si>
  <si>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</si>
  <si>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</si>
  <si>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</si>
  <si>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</si>
  <si>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</si>
  <si>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</si>
  <si>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 000 1110507414 0000 120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</si>
  <si>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</si>
  <si>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000 1110701414 0000 120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</si>
  <si>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</si>
  <si>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</si>
  <si>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</si>
  <si>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</si>
  <si>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</si>
  <si>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 000 1110908014 0000 120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</si>
  <si>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</si>
  <si>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</si>
  <si>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</si>
  <si>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</si>
  <si>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</si>
  <si>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</si>
  <si>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</si>
  <si>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</si>
  <si>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</si>
  <si>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</si>
  <si>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</si>
  <si>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</si>
  <si>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</si>
  <si>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</si>
  <si>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</si>
  <si>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</si>
  <si>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 получателями средств бюджетов муниципальных округов</t>
  </si>
  <si>
    <t xml:space="preserve"> 000 1130199414 0000 130</t>
  </si>
  <si>
    <t>Доходы от компенсации затрат государства</t>
  </si>
  <si>
    <t xml:space="preserve"> 000 1130200000 0000 130</t>
  </si>
  <si>
    <t>Прочие доходы от компенсации затрат бюджетов муниципальных округов</t>
  </si>
  <si>
    <t xml:space="preserve"> 000 1130299414 0000 130</t>
  </si>
  <si>
    <t>ДОХОДЫ ОТ ПРОДАЖИ МАТЕРИАЛЬНЫХ И НЕМАТЕРИАЛЬНЫХ АКТИВОВ</t>
  </si>
  <si>
    <t xml:space="preserve"> 000 1140000000 0000 000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</si>
  <si>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</si>
  <si>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</si>
  <si>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</si>
  <si>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</si>
  <si>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</si>
  <si>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000 1140602414 0000 430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</si>
  <si>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</si>
  <si>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000 1140631214 0000 430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</si>
  <si>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</si>
  <si>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</si>
  <si>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админитративных правонарушениях</t>
  </si>
  <si>
    <t>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</si>
  <si>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</si>
  <si>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</si>
  <si>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</si>
  <si>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</si>
  <si>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</si>
  <si>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</si>
  <si>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</si>
  <si>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000 1160107401 0000 140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</si>
  <si>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</si>
  <si>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</si>
  <si>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</si>
  <si>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000 1160108401 0000 140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</si>
  <si>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</si>
  <si>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</si>
  <si>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</si>
  <si>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</si>
  <si>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</si>
  <si>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</si>
  <si>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</si>
  <si>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</si>
  <si>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</si>
  <si>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000 1160119401 0000 140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</si>
  <si>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</si>
  <si>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</si>
  <si>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</si>
  <si>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</si>
  <si>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</si>
  <si>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000 1160701014 0000 140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</si>
  <si>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</si>
  <si>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000 1161003214 0000 140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</si>
  <si>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</si>
  <si>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</si>
  <si>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</si>
  <si>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</si>
  <si>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</si>
  <si>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</si>
  <si>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>ПРОЧИЕ НЕНАЛОГОВЫЕ ДОХОДЫ</t>
  </si>
  <si>
    <t xml:space="preserve"> 000 1170000000 0000 000</t>
  </si>
  <si>
    <t>Невыясненные поступления, зачисляемые в бюджеты муниципальных округов</t>
  </si>
  <si>
    <t xml:space="preserve"> 000 1170104014 0000 180</t>
  </si>
  <si>
    <t>Инициативные платежи, зачисляемые в бюджеты муниципальных округов</t>
  </si>
  <si>
    <t xml:space="preserve"> 000 1171502014 0000 180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</si>
  <si>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</si>
  <si>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</si>
  <si>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</si>
  <si>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</si>
  <si>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</si>
  <si>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</si>
  <si>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</si>
  <si>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 000 2021500114 0000 150</t>
  </si>
  <si>
    <t>Дотации бюджетам муниципальных округов на поддержку мер по обеспечению сбалансированности бюджетов</t>
  </si>
  <si>
    <t xml:space="preserve"> 000 2021500214 0000 150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</si>
  <si>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</si>
  <si>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</si>
  <si>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</si>
  <si>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</si>
  <si>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</si>
  <si>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000 2022029914 0000 150</t>
  </si>
  <si>
    <t xml:space="preserve"> 000 2022030214 0000 150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</si>
  <si>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</si>
  <si>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</si>
  <si>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 xml:space="preserve"> 000 2022524314 0000 150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</si>
  <si>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</si>
  <si>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</si>
  <si>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</si>
  <si>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000 2022546714 0000 150</t>
  </si>
  <si>
    <t>Субсидии бюджетам муниципальных округов на реализацию мероприятий по обеспечению жильем молодых семей</t>
  </si>
  <si>
    <t xml:space="preserve"> 000 2022549714 0000 150</t>
  </si>
  <si>
    <t xml:space="preserve"> 000 2022551914 0000 150</t>
  </si>
  <si>
    <t>Субсидии бюджетам муниципальных округов на реализацию программ формирования современной городской среды</t>
  </si>
  <si>
    <t xml:space="preserve"> 000 2022555514 0000 150</t>
  </si>
  <si>
    <t>Прочие субсидии бюджетам муниципальных округов</t>
  </si>
  <si>
    <t xml:space="preserve"> 000 2022999914 0000 150</t>
  </si>
  <si>
    <t>Субвенции бюджетам бюджетной системы Российской Федерации</t>
  </si>
  <si>
    <t xml:space="preserve"> 000 2023000000 0000 150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</si>
  <si>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</si>
  <si>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000 2023002414 0000 150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</si>
  <si>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</si>
  <si>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</si>
  <si>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</si>
  <si>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</si>
  <si>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</si>
  <si>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 000 2023511814 0000 150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</si>
  <si>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</si>
  <si>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</si>
  <si>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</si>
  <si>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000 2023530314 0000 150</t>
  </si>
  <si>
    <t>Единая субвенция бюджетам муниципальных округов</t>
  </si>
  <si>
    <t xml:space="preserve"> 000 2023999814 0000 150</t>
  </si>
  <si>
    <t>Прочие субвенции бюджетам муниципальных округов</t>
  </si>
  <si>
    <t xml:space="preserve"> 000 2023999914 0000 150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</si>
  <si>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</si>
  <si>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</si>
  <si>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</si>
  <si>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000 2024542414 0000 150</t>
  </si>
  <si>
    <t>Межбюджетные трансферты, передаваемые бюджетам муниципальных округов на создание модельных муниципальных библиотек</t>
  </si>
  <si>
    <t xml:space="preserve"> 000 2024545414 0000 150</t>
  </si>
  <si>
    <t>Прочие межбюджетные трансферты, передаваемые бюджетам муниципальных округов</t>
  </si>
  <si>
    <t xml:space="preserve"> 000 2024999914 0000 150</t>
  </si>
  <si>
    <t>БЕЗВОЗМЕЗДНЫЕ ПОСТУПЛЕНИЯ ОТ НЕГОСУДАРСТВЕННЫХ ОРГАНИЗАЦИЙ</t>
  </si>
  <si>
    <t xml:space="preserve"> 000 2040000000 0000 000</t>
  </si>
  <si>
    <t>Прочие безвозмездные поступления в бюджеты муниципальных округов</t>
  </si>
  <si>
    <t xml:space="preserve"> 000 2040401014 0000 150</t>
  </si>
  <si>
    <t>ПРОЧИЕ БЕЗВОЗМЕЗДНЫЕ ПОСТУПЛЕНИЯ</t>
  </si>
  <si>
    <t xml:space="preserve"> 000 2070000000 0000 000</t>
  </si>
  <si>
    <t xml:space="preserve"> 000 2070405014 0000 150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</si>
  <si>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</si>
  <si>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</si>
  <si>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муниципальных округов от возврата бюджетными учреждениями остатков субсидий прошлых лет</t>
  </si>
  <si>
    <t xml:space="preserve"> 000 2180401014 0000 150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</si>
  <si>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</si>
  <si>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</si>
  <si>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</si>
  <si>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000 2196001014 0000 150</t>
  </si>
  <si>
    <t xml:space="preserve">     ВСЕГО ДОХОДОВ</t>
  </si>
  <si>
    <t xml:space="preserve"> 000 202250814 0000 150</t>
  </si>
  <si>
    <t>Транспортный налог</t>
  </si>
  <si>
    <t>Транспортный налог с физичнских лиц</t>
  </si>
  <si>
    <t xml:space="preserve"> 000 1060401202 0000 110</t>
  </si>
  <si>
    <t xml:space="preserve"> 000 1060400002 0000 110</t>
  </si>
  <si>
    <t xml:space="preserve"> 000 2022557614 0000 150</t>
  </si>
  <si>
    <t>Субсидии бюджетам муниципальных округов на обеспечение комплексного развития сельских территорий</t>
  </si>
  <si>
    <t xml:space="preserve"> 000 2024517914 0000 150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</si>
  <si>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</si>
  <si>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</si>
  <si>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</si>
  <si>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 xml:space="preserve"> 000 2193530314 0000 150</t>
  </si>
  <si>
    <t xml:space="preserve"> 000 2192530414 0000 150</t>
  </si>
  <si>
    <t xml:space="preserve">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</si>
  <si>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000 1010213001 0000 110</t>
  </si>
  <si>
    <t xml:space="preserve"> 000 1140204314 0000 440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</si>
  <si>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</si>
  <si>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000 1160113301 0000 140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</si>
  <si>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</si>
  <si>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000 1160709014 0000 140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</si>
  <si>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</si>
  <si>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 xml:space="preserve"> 000 1161006114 0000 140</t>
  </si>
  <si>
    <t xml:space="preserve"> 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</si>
  <si>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Субсидии бюджетам муниципальных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</si>
  <si>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000 2022542414 0000 150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</si>
  <si>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</si>
  <si>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Субсидии бюджетам муниципальных округов на поддержку отрасли культуры</t>
  </si>
  <si>
    <t xml:space="preserve"> 000 2024505014 0000 150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</si>
  <si>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</si>
  <si>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Предоставление негосударственными организациями грантов для получателей средств бюджетов муниципальных округов</t>
  </si>
  <si>
    <t xml:space="preserve">  Поступления от денежных пожертвований, предоставляемых физическими лицами получателям средств бюджетов муниципальных округов</t>
  </si>
  <si>
    <t xml:space="preserve"> 000 2070402014 0000 150</t>
  </si>
  <si>
    <t xml:space="preserve"> 000 2194542414 0000 150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</si>
  <si>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муниципальных округов</t>
  </si>
  <si>
    <t>ИСПОЛНЕНИЕ ДОХОДНОЙ ЧАСТИ БЮДЖЕТА КАРГОПОЛЬСКОГО МУНИЦИПАЛЬНОГО ОКРУГА АРХАНГЕЛЬСКОЙ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</si>
</sst>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charset val="204"/>
    </font>
    <font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2" fillId="0" borderId="0"/>
    <xf numFmtId="0" fontId="3" fillId="0" borderId="0">
      <alignment horizontal="left"/>
    </xf>
    <xf numFmtId="49" fontId="3" fillId="0" borderId="0"/>
    <xf numFmtId="0" fontId="2" fillId="0" borderId="4"/>
    <xf numFmtId="0" fontId="3" fillId="0" borderId="5">
      <alignment horizontal="left" wrapText="1" indent="2"/>
    </xf>
    <xf numFmtId="49" fontId="3" fillId="0" borderId="6">
      <alignment horizontal="center"/>
    </xf>
    <xf numFmtId="4" fontId="3" fillId="0" borderId="6">
      <alignment horizontal="right"/>
    </xf>
    <xf numFmtId="0" fontId="2" fillId="0" borderId="7"/>
    <xf numFmtId="0" fontId="3" fillId="0" borderId="0"/>
    <xf numFmtId="0" fontId="3" fillId="0" borderId="9"/>
    <xf numFmtId="0" fontId="3" fillId="4" borderId="0"/>
    <xf numFmtId="0" fontId="11" fillId="0" borderId="10"/>
    <xf numFmtId="0" fontId="3" fillId="0" borderId="10"/>
    <xf numFmtId="49" fontId="3" fillId="0" borderId="10"/>
    <xf numFmtId="0" fontId="2" fillId="0" borderId="10"/>
    <xf numFmtId="0" fontId="3" fillId="0" borderId="11">
      <alignment horizontal="left" wrapText="1"/>
    </xf>
    <xf numFmtId="49" fontId="3" fillId="0" borderId="12">
      <alignment horizontal="center"/>
    </xf>
    <xf numFmtId="49" fontId="3" fillId="0" borderId="13">
      <alignment horizontal="center"/>
    </xf>
    <xf numFmtId="4" fontId="3" fillId="0" borderId="13">
      <alignment horizontal="right"/>
    </xf>
    <xf numFmtId="0" fontId="2" fillId="0" borderId="15"/>
    <xf numFmtId="0" fontId="2" fillId="0" borderId="9"/>
    <xf numFmtId="0" fontId="12" fillId="0" borderId="9"/>
    <xf numFmtId="0" fontId="13" fillId="0" borderId="0"/>
    <xf numFmtId="49" fontId="14" fillId="0" borderId="25">
      <alignment horizontal="center"/>
    </xf>
  </cellStyleXfs>
  <cellXfs count="48">
    <xf numFmtId="0" fontId="0" fillId="0" borderId="0" xfId="0"/>
    <xf numFmtId="0" fontId="2" fillId="0" borderId="0" xfId="1"/>
    <xf numFmtId="0" fontId="0" fillId="0" borderId="0" xfId="0" applyProtection="1"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2" fillId="0" borderId="4" xfId="4"/>
    <xf numFmtId="4" fontId="9" fillId="0" borderId="8" xfId="7" applyFont="1" applyBorder="1">
      <alignment horizontal="right"/>
    </xf>
    <xf numFmtId="0" fontId="2" fillId="0" borderId="0" xfId="8" applyBorder="1"/>
    <xf numFmtId="4" fontId="2" fillId="0" borderId="0" xfId="8" applyNumberFormat="1" applyBorder="1"/>
    <xf numFmtId="4" fontId="7" fillId="2" borderId="17" xfId="7" applyFont="1" applyFill="1" applyBorder="1">
      <alignment horizontal="right"/>
    </xf>
    <xf numFmtId="164" fontId="7" fillId="2" borderId="18" xfId="7" applyNumberFormat="1" applyFont="1" applyFill="1" applyBorder="1">
      <alignment horizontal="right"/>
    </xf>
    <xf numFmtId="4" fontId="7" fillId="3" borderId="6" xfId="7" applyFont="1" applyFill="1">
      <alignment horizontal="right"/>
    </xf>
    <xf numFmtId="4" fontId="9" fillId="0" borderId="6" xfId="7" applyFont="1">
      <alignment horizontal="right"/>
    </xf>
    <xf numFmtId="164" fontId="9" fillId="0" borderId="20" xfId="7" applyNumberFormat="1" applyFont="1" applyBorder="1">
      <alignment horizontal="right"/>
    </xf>
    <xf numFmtId="164" fontId="9" fillId="3" borderId="20" xfId="7" applyNumberFormat="1" applyFont="1" applyFill="1" applyBorder="1">
      <alignment horizontal="right"/>
    </xf>
    <xf numFmtId="4" fontId="7" fillId="2" borderId="6" xfId="7" applyFont="1" applyFill="1">
      <alignment horizontal="right"/>
    </xf>
    <xf numFmtId="164" fontId="7" fillId="2" borderId="20" xfId="7" applyNumberFormat="1" applyFont="1" applyFill="1" applyBorder="1">
      <alignment horizontal="right"/>
    </xf>
    <xf numFmtId="0" fontId="6" fillId="0" borderId="19" xfId="5" applyFont="1" applyBorder="1">
      <alignment horizontal="left" wrapText="1" indent="2"/>
    </xf>
    <xf numFmtId="4" fontId="7" fillId="0" borderId="6" xfId="7" applyFont="1">
      <alignment horizontal="right"/>
    </xf>
    <xf numFmtId="164" fontId="7" fillId="0" borderId="20" xfId="7" applyNumberFormat="1" applyFont="1" applyBorder="1">
      <alignment horizontal="right"/>
    </xf>
    <xf numFmtId="0" fontId="10" fillId="2" borderId="14" xfId="10" applyFont="1" applyFill="1" applyBorder="1"/>
    <xf numFmtId="164" fontId="7" fillId="2" borderId="22" xfId="7" applyNumberFormat="1" applyFont="1" applyFill="1" applyBorder="1">
      <alignment horizontal="right"/>
    </xf>
    <xf numFmtId="164" fontId="9" fillId="0" borderId="0" xfId="7" applyNumberFormat="1" applyFont="1" applyBorder="1">
      <alignment horizontal="right"/>
    </xf>
    <xf numFmtId="4" fontId="7" fillId="5" borderId="6" xfId="7" applyFont="1" applyFill="1">
      <alignment horizontal="right"/>
    </xf>
    <xf numFmtId="164" fontId="7" fillId="5" borderId="20" xfId="7" applyNumberFormat="1" applyFont="1" applyFill="1" applyBorder="1">
      <alignment horizontal="right"/>
    </xf>
    <xf numFmtId="164" fontId="9" fillId="5" borderId="20" xfId="7" applyNumberFormat="1" applyFont="1" applyFill="1" applyBorder="1">
      <alignment horizontal="right"/>
    </xf>
    <xf numFmtId="164" fontId="7" fillId="5" borderId="23" xfId="7" applyNumberFormat="1" applyFont="1" applyFill="1" applyBorder="1">
      <alignment horizontal="right"/>
    </xf>
    <xf numFmtId="0" fontId="8" fillId="0" borderId="19" xfId="5" applyFont="1" applyBorder="1" applyAlignment="1">
      <alignment horizontal="left" vertical="top" wrapText="1" indent="2"/>
    </xf>
    <xf numFmtId="0" fontId="8" fillId="0" borderId="19" xfId="5" applyFont="1" applyBorder="1" applyAlignment="1">
      <alignment wrapText="1"/>
    </xf>
    <xf numFmtId="0" fontId="8" fillId="0" borderId="19" xfId="5" applyFont="1" applyBorder="1" applyAlignment="1">
      <alignment vertical="top" wrapText="1"/>
    </xf>
    <xf numFmtId="0" fontId="6" fillId="5" borderId="19" xfId="5" applyFont="1" applyFill="1" applyBorder="1" applyAlignment="1">
      <alignment horizontal="left" vertical="center" wrapText="1" indent="2"/>
    </xf>
    <xf numFmtId="0" fontId="6" fillId="2" borderId="19" xfId="5" applyFont="1" applyFill="1" applyBorder="1" applyAlignment="1">
      <alignment horizontal="left" vertical="center" wrapText="1" indent="2"/>
    </xf>
    <xf numFmtId="0" fontId="10" fillId="2" borderId="21" xfId="9" applyFont="1" applyFill="1" applyBorder="1" applyAlignment="1">
      <alignment vertical="center"/>
    </xf>
    <xf numFmtId="0" fontId="6" fillId="3" borderId="19" xfId="5" applyFont="1" applyFill="1" applyBorder="1" applyAlignment="1">
      <alignment horizontal="left" vertical="center" wrapText="1" indent="2"/>
    </xf>
    <xf numFmtId="0" fontId="6" fillId="2" borderId="16" xfId="5" applyFont="1" applyFill="1" applyBorder="1" applyAlignment="1">
      <alignment horizontal="left" vertical="center" wrapText="1" indent="2"/>
    </xf>
    <xf numFmtId="49" fontId="8" fillId="0" borderId="6" xfId="6" applyFont="1">
      <alignment horizontal="center"/>
    </xf>
    <xf numFmtId="49" fontId="8" fillId="0" borderId="8" xfId="6" applyFont="1" applyBorder="1">
      <alignment horizontal="center"/>
    </xf>
    <xf numFmtId="0" fontId="1" fillId="0" borderId="24" xfId="23" applyFont="1" applyBorder="1" applyAlignment="1" applyProtection="1">
      <alignment vertical="top" wrapText="1"/>
      <protection hidden="1"/>
    </xf>
    <xf numFmtId="49" fontId="6" fillId="5" borderId="6" xfId="6" applyFont="1" applyFill="1">
      <alignment horizontal="center"/>
    </xf>
    <xf numFmtId="49" fontId="6" fillId="3" borderId="6" xfId="6" applyFont="1" applyFill="1">
      <alignment horizontal="center"/>
    </xf>
    <xf numFmtId="49" fontId="6" fillId="2" borderId="6" xfId="6" applyFont="1" applyFill="1">
      <alignment horizontal="center"/>
    </xf>
    <xf numFmtId="49" fontId="6" fillId="0" borderId="6" xfId="6" applyFont="1">
      <alignment horizontal="center"/>
    </xf>
    <xf numFmtId="49" fontId="6" fillId="2" borderId="17" xfId="6" applyFont="1" applyFill="1" applyBorder="1">
      <alignment horizontal="center"/>
    </xf>
    <xf numFmtId="4" fontId="7" fillId="2" borderId="14" xfId="10" applyNumberFormat="1" applyFont="1" applyFill="1" applyBorder="1"/>
    <xf numFmtId="49" fontId="4" fillId="0" borderId="0" xfId="0" applyNumberFormat="1" applyFont="1" applyAlignment="1">
      <alignment horizontal="center" wrapText="1"/>
    </xf>
  </cellXfs>
  <cellStyles count="25">
    <cellStyle name="xl100" xfId="12" xr:uid="{00000000-0005-0000-0000-000000000000}"/>
    <cellStyle name="xl104" xfId="20" xr:uid="{00000000-0005-0000-0000-000001000000}"/>
    <cellStyle name="xl110" xfId="18" xr:uid="{00000000-0005-0000-0000-000002000000}"/>
    <cellStyle name="xl24" xfId="2" xr:uid="{00000000-0005-0000-0000-000003000000}"/>
    <cellStyle name="xl25" xfId="9" xr:uid="{00000000-0005-0000-0000-000004000000}"/>
    <cellStyle name="xl27" xfId="1" xr:uid="{00000000-0005-0000-0000-000005000000}"/>
    <cellStyle name="xl31" xfId="5" xr:uid="{00000000-0005-0000-0000-000006000000}"/>
    <cellStyle name="xl37" xfId="24" xr:uid="{6A4E789A-5CA5-4813-BE26-325D0D35CCF6}"/>
    <cellStyle name="xl38" xfId="10" xr:uid="{00000000-0005-0000-0000-000007000000}"/>
    <cellStyle name="xl40" xfId="3" xr:uid="{00000000-0005-0000-0000-000008000000}"/>
    <cellStyle name="xl41" xfId="17" xr:uid="{00000000-0005-0000-0000-000009000000}"/>
    <cellStyle name="xl43" xfId="6" xr:uid="{00000000-0005-0000-0000-00000A000000}"/>
    <cellStyle name="xl45" xfId="7" xr:uid="{00000000-0005-0000-0000-00000B000000}"/>
    <cellStyle name="xl46" xfId="11" xr:uid="{00000000-0005-0000-0000-00000C000000}"/>
    <cellStyle name="xl55" xfId="22" xr:uid="{00000000-0005-0000-0000-00000D000000}"/>
    <cellStyle name="xl65" xfId="4" xr:uid="{00000000-0005-0000-0000-00000E000000}"/>
    <cellStyle name="xl66" xfId="8" xr:uid="{00000000-0005-0000-0000-00000F000000}"/>
    <cellStyle name="xl79" xfId="16" xr:uid="{00000000-0005-0000-0000-000010000000}"/>
    <cellStyle name="xl86" xfId="21" xr:uid="{00000000-0005-0000-0000-000011000000}"/>
    <cellStyle name="xl90" xfId="14" xr:uid="{00000000-0005-0000-0000-000012000000}"/>
    <cellStyle name="xl91" xfId="19" xr:uid="{00000000-0005-0000-0000-000013000000}"/>
    <cellStyle name="xl98" xfId="13" xr:uid="{00000000-0005-0000-0000-000014000000}"/>
    <cellStyle name="xl99" xfId="15" xr:uid="{00000000-0005-0000-0000-000015000000}"/>
    <cellStyle name="Обычный" xfId="0" builtinId="0"/>
    <cellStyle name="Обычный 2" xfId="23" xr:uid="{B6A6FAB6-C7B2-4EE7-9D53-010982699F82}"/>
  </cellStyles>
  <dxfs count="0"/>
  <tableStyles count="0" defaultTableStyle="TableStyleMedium2" defaultPivotStyle="PivotStyleLight16"/>
  <colors>
    <mruColors>
      <color rgb="FFFFCCFF"/>
      <color rgb="FFFF99FF"/>
      <color rgb="FFCCECFF"/>
      <color rgb="FF66FF99"/>
      <color rgb="FF99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3"/>
  <sheetViews>
    <sheetView tabSelected="1" zoomScale="120" zoomScaleNormal="120" zoomScaleSheetLayoutView="90" workbookViewId="0">
      <selection activeCell="H5" sqref="H5"/>
    </sheetView>
  </sheetViews>
  <sheetFormatPr defaultRowHeight="15" x14ac:dyDescent="0.25"/>
  <cols>
    <col min="1" max="1" width="50.85546875" style="2" customWidth="1"/>
    <col min="2" max="2" width="22.85546875" style="2" customWidth="1"/>
    <col min="3" max="3" width="17.140625" style="2" customWidth="1"/>
    <col min="4" max="4" width="17.42578125" style="2" customWidth="1"/>
    <col min="5" max="5" width="17" style="2" customWidth="1"/>
    <col min="6" max="6" width="13.28515625" style="2" customWidth="1"/>
    <col min="7" max="7" width="15.7109375" style="2" customWidth="1"/>
    <col min="8" max="16384" width="9.140625" style="2"/>
  </cols>
  <sheetData>
    <row r="1" spans="1:7" ht="15.2" customHeight="1" x14ac:dyDescent="0.25">
      <c r="A1" s="47" t="s">
        <v>281</v>
      </c>
      <c r="B1" s="47"/>
      <c r="C1" s="47"/>
      <c r="D1" s="47"/>
      <c r="E1" s="47"/>
      <c r="F1" s="47"/>
    </row>
    <row r="2" spans="1:7" ht="23.25" customHeight="1" x14ac:dyDescent="0.25">
      <c r="A2" s="47"/>
      <c r="B2" s="47"/>
      <c r="C2" s="47"/>
      <c r="D2" s="47"/>
      <c r="E2" s="47"/>
      <c r="F2" s="47"/>
    </row>
    <row r="3" spans="1:7" ht="7.5" customHeight="1" x14ac:dyDescent="0.25">
      <c r="A3" s="1"/>
    </row>
    <row r="4" spans="1:7" ht="7.5" customHeight="1" thickBot="1" x14ac:dyDescent="0.3">
      <c r="A4" s="1"/>
    </row>
    <row r="5" spans="1:7" ht="140.44999999999999" customHeight="1" thickBot="1" x14ac:dyDescent="0.3">
      <c r="A5" s="3" t="s">
        <v>0</v>
      </c>
      <c r="B5" s="4" t="s">
        <v>1</v>
      </c>
      <c r="C5" s="5" t="s">
        <v>2</v>
      </c>
      <c r="D5" s="6" t="s">
        <v>3</v>
      </c>
      <c r="E5" s="7" t="s">
        <v>4</v>
      </c>
      <c r="F5" s="6" t="s">
        <v>5</v>
      </c>
      <c r="G5" s="8"/>
    </row>
    <row r="6" spans="1:7" ht="22.5" customHeight="1" x14ac:dyDescent="0.25">
      <c r="A6" s="37" t="s">
        <v>6</v>
      </c>
      <c r="B6" s="45" t="s">
        <v>7</v>
      </c>
      <c r="C6" s="12">
        <f>SUM(C7+C14+C20+C27+C35+C42+C44+C54+C60+C65+C71+C94)</f>
        <v>211073711.44</v>
      </c>
      <c r="D6" s="12">
        <f>SUM(D7+D14+D20+D27+D35+D42+D44+D54+D60+D65+D71+D94)</f>
        <v>211073711.44</v>
      </c>
      <c r="E6" s="12">
        <f>SUM(E7+E14+E20+E42+E27+E35+E44+E54+E60+E65+E71+E94)</f>
        <v>238586870.97000003</v>
      </c>
      <c r="F6" s="13">
        <f>E6/D6*100</f>
        <v>113.03485845882845</v>
      </c>
      <c r="G6" s="10"/>
    </row>
    <row r="7" spans="1:7" ht="20.25" customHeight="1" x14ac:dyDescent="0.25">
      <c r="A7" s="33" t="s">
        <v>8</v>
      </c>
      <c r="B7" s="41" t="s">
        <v>9</v>
      </c>
      <c r="C7" s="26">
        <f>C8</f>
        <v>107937913</v>
      </c>
      <c r="D7" s="26">
        <f>D8</f>
        <v>107937913</v>
      </c>
      <c r="E7" s="26">
        <f>SUM(E8)</f>
        <v>110554125.77</v>
      </c>
      <c r="F7" s="27">
        <f t="shared" ref="F7:F74" si="0">E7/D7*100</f>
        <v>102.42381263198965</v>
      </c>
      <c r="G7" s="10"/>
    </row>
    <row r="8" spans="1:7" ht="20.25" customHeight="1" x14ac:dyDescent="0.25">
      <c r="A8" s="32" t="s">
        <v>10</v>
      </c>
      <c r="B8" s="38" t="s">
        <v>11</v>
      </c>
      <c r="C8" s="15">
        <f>C9+C10+C11+C13+C12</f>
        <v>107937913</v>
      </c>
      <c r="D8" s="15">
        <f>D9+D10+D11+D13+D12</f>
        <v>107937913</v>
      </c>
      <c r="E8" s="15">
        <f>SUM(E9:E13)</f>
        <v>110554125.77</v>
      </c>
      <c r="F8" s="16">
        <f t="shared" si="0"/>
        <v>102.42381263198965</v>
      </c>
      <c r="G8" s="10"/>
    </row>
    <row r="9" spans="1:7" ht="67.5" customHeight="1" x14ac:dyDescent="0.25">
      <c r="A9" s="32" t="s">
        <v>12</v>
      </c>
      <c r="B9" s="38" t="s">
        <v>13</v>
      </c>
      <c r="C9" s="15">
        <v>106037942</v>
      </c>
      <c r="D9" s="15">
        <v>106037942</v>
      </c>
      <c r="E9" s="15">
        <v>107741514.26000001</v>
      </c>
      <c r="F9" s="16">
        <f t="shared" si="0"/>
        <v>101.60656858089531</v>
      </c>
      <c r="G9" s="10"/>
    </row>
    <row r="10" spans="1:7" ht="106.5" customHeight="1" x14ac:dyDescent="0.25">
      <c r="A10" s="32" t="s">
        <v>14</v>
      </c>
      <c r="B10" s="38" t="s">
        <v>15</v>
      </c>
      <c r="C10" s="15">
        <v>100000</v>
      </c>
      <c r="D10" s="15">
        <v>100000</v>
      </c>
      <c r="E10" s="15">
        <v>512719.15</v>
      </c>
      <c r="F10" s="16">
        <f t="shared" si="0"/>
        <v>512.71915000000001</v>
      </c>
      <c r="G10" s="10"/>
    </row>
    <row r="11" spans="1:7" ht="42" customHeight="1" x14ac:dyDescent="0.25">
      <c r="A11" s="32" t="s">
        <v>16</v>
      </c>
      <c r="B11" s="38" t="s">
        <v>17</v>
      </c>
      <c r="C11" s="15">
        <v>1100000</v>
      </c>
      <c r="D11" s="15">
        <v>1100000</v>
      </c>
      <c r="E11" s="15">
        <v>1734831.85</v>
      </c>
      <c r="F11" s="16">
        <f t="shared" si="0"/>
        <v>157.71198636363636</v>
      </c>
      <c r="G11" s="10"/>
    </row>
    <row r="12" spans="1:7" ht="80.25" customHeight="1" x14ac:dyDescent="0.25">
      <c r="A12" s="32" t="s">
        <v>18</v>
      </c>
      <c r="B12" s="38" t="s">
        <v>19</v>
      </c>
      <c r="C12" s="15">
        <v>699971</v>
      </c>
      <c r="D12" s="15">
        <v>699971</v>
      </c>
      <c r="E12" s="15">
        <v>493536.94</v>
      </c>
      <c r="F12" s="16">
        <f t="shared" ref="F12" si="1">E12/D12*100</f>
        <v>70.508198196782431</v>
      </c>
      <c r="G12" s="10"/>
    </row>
    <row r="13" spans="1:7" ht="63" customHeight="1" x14ac:dyDescent="0.25">
      <c r="A13" s="32" t="s">
        <v>260</v>
      </c>
      <c r="B13" s="38" t="s">
        <v>261</v>
      </c>
      <c r="C13" s="15">
        <v>0</v>
      </c>
      <c r="D13" s="15">
        <v>0</v>
      </c>
      <c r="E13" s="15">
        <v>71523.570000000007</v>
      </c>
      <c r="F13" s="16">
        <v>0</v>
      </c>
      <c r="G13" s="10"/>
    </row>
    <row r="14" spans="1:7" ht="43.5" customHeight="1" x14ac:dyDescent="0.25">
      <c r="A14" s="33" t="s">
        <v>20</v>
      </c>
      <c r="B14" s="41" t="s">
        <v>21</v>
      </c>
      <c r="C14" s="26">
        <f>C15</f>
        <v>29021271</v>
      </c>
      <c r="D14" s="26">
        <f>D15</f>
        <v>29021271</v>
      </c>
      <c r="E14" s="26">
        <f>E15</f>
        <v>31130361.859999999</v>
      </c>
      <c r="F14" s="27">
        <f t="shared" si="0"/>
        <v>107.26739659334699</v>
      </c>
      <c r="G14" s="10"/>
    </row>
    <row r="15" spans="1:7" ht="27" customHeight="1" x14ac:dyDescent="0.25">
      <c r="A15" s="32" t="s">
        <v>22</v>
      </c>
      <c r="B15" s="38" t="s">
        <v>23</v>
      </c>
      <c r="C15" s="15">
        <f>C16+C17+C18+C19</f>
        <v>29021271</v>
      </c>
      <c r="D15" s="15">
        <f>D16+D17+D18+D19</f>
        <v>29021271</v>
      </c>
      <c r="E15" s="15">
        <f>SUM(E16:E19)</f>
        <v>31130361.859999999</v>
      </c>
      <c r="F15" s="16">
        <f t="shared" si="0"/>
        <v>107.26739659334699</v>
      </c>
      <c r="G15" s="10"/>
    </row>
    <row r="16" spans="1:7" ht="105.75" customHeight="1" x14ac:dyDescent="0.25">
      <c r="A16" s="32" t="s">
        <v>24</v>
      </c>
      <c r="B16" s="38" t="s">
        <v>25</v>
      </c>
      <c r="C16" s="15">
        <v>13930271</v>
      </c>
      <c r="D16" s="15">
        <v>13930271</v>
      </c>
      <c r="E16" s="15">
        <v>16083057.289999999</v>
      </c>
      <c r="F16" s="16">
        <f t="shared" si="0"/>
        <v>115.45401586229012</v>
      </c>
      <c r="G16" s="10"/>
    </row>
    <row r="17" spans="1:7" ht="118.5" customHeight="1" x14ac:dyDescent="0.25">
      <c r="A17" s="32" t="s">
        <v>26</v>
      </c>
      <c r="B17" s="38" t="s">
        <v>27</v>
      </c>
      <c r="C17" s="15">
        <v>91000</v>
      </c>
      <c r="D17" s="15">
        <v>91000</v>
      </c>
      <c r="E17" s="15">
        <v>92925.69</v>
      </c>
      <c r="F17" s="16">
        <f t="shared" si="0"/>
        <v>102.11614285714286</v>
      </c>
      <c r="G17" s="10"/>
    </row>
    <row r="18" spans="1:7" ht="108" customHeight="1" x14ac:dyDescent="0.25">
      <c r="A18" s="32" t="s">
        <v>28</v>
      </c>
      <c r="B18" s="38" t="s">
        <v>29</v>
      </c>
      <c r="C18" s="15">
        <v>15000000</v>
      </c>
      <c r="D18" s="15">
        <v>15000000</v>
      </c>
      <c r="E18" s="15">
        <v>16704998.66</v>
      </c>
      <c r="F18" s="16">
        <f t="shared" si="0"/>
        <v>111.36665773333334</v>
      </c>
      <c r="G18" s="10"/>
    </row>
    <row r="19" spans="1:7" ht="105" customHeight="1" x14ac:dyDescent="0.25">
      <c r="A19" s="32" t="s">
        <v>30</v>
      </c>
      <c r="B19" s="38" t="s">
        <v>31</v>
      </c>
      <c r="C19" s="15">
        <v>0</v>
      </c>
      <c r="D19" s="15">
        <v>0</v>
      </c>
      <c r="E19" s="15">
        <v>-1750619.78</v>
      </c>
      <c r="F19" s="16">
        <v>0</v>
      </c>
      <c r="G19" s="10"/>
    </row>
    <row r="20" spans="1:7" ht="22.5" customHeight="1" x14ac:dyDescent="0.25">
      <c r="A20" s="33" t="s">
        <v>32</v>
      </c>
      <c r="B20" s="41" t="s">
        <v>33</v>
      </c>
      <c r="C20" s="26">
        <f>C21+C24+C25+C26</f>
        <v>16595000</v>
      </c>
      <c r="D20" s="26">
        <f>D21+D24+D25+D26</f>
        <v>16595000</v>
      </c>
      <c r="E20" s="26">
        <f>SUM(E21+E24+E25+E26)</f>
        <v>21941837.770000003</v>
      </c>
      <c r="F20" s="27">
        <f t="shared" si="0"/>
        <v>132.21957077432964</v>
      </c>
      <c r="G20" s="10"/>
    </row>
    <row r="21" spans="1:7" ht="28.5" customHeight="1" x14ac:dyDescent="0.25">
      <c r="A21" s="32" t="s">
        <v>34</v>
      </c>
      <c r="B21" s="38" t="s">
        <v>35</v>
      </c>
      <c r="C21" s="15">
        <v>13283000</v>
      </c>
      <c r="D21" s="15">
        <v>13283000</v>
      </c>
      <c r="E21" s="15">
        <f>SUM(E22:E23)</f>
        <v>17731358.940000001</v>
      </c>
      <c r="F21" s="16">
        <f t="shared" si="0"/>
        <v>133.48911345328617</v>
      </c>
      <c r="G21" s="11"/>
    </row>
    <row r="22" spans="1:7" ht="29.25" customHeight="1" x14ac:dyDescent="0.25">
      <c r="A22" s="32" t="s">
        <v>36</v>
      </c>
      <c r="B22" s="38" t="s">
        <v>37</v>
      </c>
      <c r="C22" s="15">
        <v>10800000</v>
      </c>
      <c r="D22" s="15">
        <v>10800000</v>
      </c>
      <c r="E22" s="15">
        <v>13614304.560000001</v>
      </c>
      <c r="F22" s="16">
        <f t="shared" si="0"/>
        <v>126.05837555555557</v>
      </c>
      <c r="G22" s="10"/>
    </row>
    <row r="23" spans="1:7" ht="41.25" customHeight="1" x14ac:dyDescent="0.25">
      <c r="A23" s="32" t="s">
        <v>38</v>
      </c>
      <c r="B23" s="38" t="s">
        <v>39</v>
      </c>
      <c r="C23" s="15">
        <v>3283000</v>
      </c>
      <c r="D23" s="15">
        <v>3283000</v>
      </c>
      <c r="E23" s="15">
        <v>4117054.38</v>
      </c>
      <c r="F23" s="16">
        <f t="shared" si="0"/>
        <v>125.40525068534876</v>
      </c>
      <c r="G23" s="10"/>
    </row>
    <row r="24" spans="1:7" ht="27.75" customHeight="1" x14ac:dyDescent="0.25">
      <c r="A24" s="32" t="s">
        <v>40</v>
      </c>
      <c r="B24" s="38" t="s">
        <v>41</v>
      </c>
      <c r="C24" s="15">
        <v>0</v>
      </c>
      <c r="D24" s="15">
        <v>0</v>
      </c>
      <c r="E24" s="15">
        <v>16494</v>
      </c>
      <c r="F24" s="16">
        <v>0</v>
      </c>
      <c r="G24" s="10"/>
    </row>
    <row r="25" spans="1:7" ht="20.25" customHeight="1" x14ac:dyDescent="0.25">
      <c r="A25" s="32" t="s">
        <v>42</v>
      </c>
      <c r="B25" s="38" t="s">
        <v>43</v>
      </c>
      <c r="C25" s="15">
        <v>512000</v>
      </c>
      <c r="D25" s="15">
        <v>512000</v>
      </c>
      <c r="E25" s="15">
        <v>952</v>
      </c>
      <c r="F25" s="16">
        <f t="shared" si="0"/>
        <v>0.18593749999999998</v>
      </c>
      <c r="G25" s="10"/>
    </row>
    <row r="26" spans="1:7" ht="42" customHeight="1" x14ac:dyDescent="0.25">
      <c r="A26" s="32" t="s">
        <v>44</v>
      </c>
      <c r="B26" s="38" t="s">
        <v>45</v>
      </c>
      <c r="C26" s="15">
        <v>2800000</v>
      </c>
      <c r="D26" s="15">
        <v>2800000</v>
      </c>
      <c r="E26" s="15">
        <v>4193032.83</v>
      </c>
      <c r="F26" s="16">
        <f t="shared" si="0"/>
        <v>149.7511725</v>
      </c>
      <c r="G26" s="11"/>
    </row>
    <row r="27" spans="1:7" ht="23.25" customHeight="1" x14ac:dyDescent="0.25">
      <c r="A27" s="33" t="s">
        <v>46</v>
      </c>
      <c r="B27" s="41" t="s">
        <v>47</v>
      </c>
      <c r="C27" s="26">
        <f>C28+C32+C30</f>
        <v>26655229</v>
      </c>
      <c r="D27" s="26">
        <f>D28+D32+D30</f>
        <v>26655229</v>
      </c>
      <c r="E27" s="26">
        <f>E28+E32+E30</f>
        <v>28093723.539999999</v>
      </c>
      <c r="F27" s="27">
        <f t="shared" si="0"/>
        <v>105.39666922388848</v>
      </c>
      <c r="G27" s="21"/>
    </row>
    <row r="28" spans="1:7" ht="20.25" customHeight="1" x14ac:dyDescent="0.25">
      <c r="A28" s="32" t="s">
        <v>48</v>
      </c>
      <c r="B28" s="38" t="s">
        <v>49</v>
      </c>
      <c r="C28" s="15">
        <f>SUM(C29)</f>
        <v>4860000</v>
      </c>
      <c r="D28" s="15">
        <f>SUM(D29)</f>
        <v>4860000</v>
      </c>
      <c r="E28" s="15">
        <f>SUM(E29)</f>
        <v>5973343.79</v>
      </c>
      <c r="F28" s="16">
        <f t="shared" si="0"/>
        <v>122.90830843621399</v>
      </c>
      <c r="G28" s="10"/>
    </row>
    <row r="29" spans="1:7" ht="41.25" customHeight="1" x14ac:dyDescent="0.25">
      <c r="A29" s="32" t="s">
        <v>50</v>
      </c>
      <c r="B29" s="38" t="s">
        <v>51</v>
      </c>
      <c r="C29" s="15">
        <v>4860000</v>
      </c>
      <c r="D29" s="15">
        <v>4860000</v>
      </c>
      <c r="E29" s="15">
        <v>5973343.79</v>
      </c>
      <c r="F29" s="16">
        <f t="shared" si="0"/>
        <v>122.90830843621399</v>
      </c>
      <c r="G29" s="10"/>
    </row>
    <row r="30" spans="1:7" ht="20.25" customHeight="1" x14ac:dyDescent="0.25">
      <c r="A30" s="32" t="s">
        <v>248</v>
      </c>
      <c r="B30" s="38" t="s">
        <v>251</v>
      </c>
      <c r="C30" s="15">
        <v>16184229</v>
      </c>
      <c r="D30" s="15">
        <v>16184229</v>
      </c>
      <c r="E30" s="15">
        <v>17580613.07</v>
      </c>
      <c r="F30" s="16">
        <f t="shared" si="0"/>
        <v>108.62805432374938</v>
      </c>
      <c r="G30" s="10"/>
    </row>
    <row r="31" spans="1:7" ht="20.25" customHeight="1" x14ac:dyDescent="0.25">
      <c r="A31" s="32" t="s">
        <v>249</v>
      </c>
      <c r="B31" s="38" t="s">
        <v>250</v>
      </c>
      <c r="C31" s="15">
        <v>16184229</v>
      </c>
      <c r="D31" s="15">
        <v>16184229</v>
      </c>
      <c r="E31" s="15">
        <v>17580613.07</v>
      </c>
      <c r="F31" s="16">
        <f t="shared" si="0"/>
        <v>108.62805432374938</v>
      </c>
      <c r="G31" s="10"/>
    </row>
    <row r="32" spans="1:7" ht="20.25" customHeight="1" x14ac:dyDescent="0.25">
      <c r="A32" s="32" t="s">
        <v>52</v>
      </c>
      <c r="B32" s="38" t="s">
        <v>53</v>
      </c>
      <c r="C32" s="15">
        <f>SUM(C33:C34)</f>
        <v>5611000</v>
      </c>
      <c r="D32" s="15">
        <f>SUM(D33:D34)</f>
        <v>5611000</v>
      </c>
      <c r="E32" s="15">
        <f>SUM(E33:E34)</f>
        <v>4539766.68</v>
      </c>
      <c r="F32" s="16">
        <f t="shared" si="0"/>
        <v>80.90833505613972</v>
      </c>
      <c r="G32" s="10"/>
    </row>
    <row r="33" spans="1:7" ht="20.25" customHeight="1" x14ac:dyDescent="0.25">
      <c r="A33" s="32" t="s">
        <v>54</v>
      </c>
      <c r="B33" s="38" t="s">
        <v>55</v>
      </c>
      <c r="C33" s="15">
        <v>2000000</v>
      </c>
      <c r="D33" s="15">
        <v>2000000</v>
      </c>
      <c r="E33" s="15">
        <v>1199423.1299999999</v>
      </c>
      <c r="F33" s="16">
        <f t="shared" si="0"/>
        <v>59.971156499999992</v>
      </c>
      <c r="G33" s="10"/>
    </row>
    <row r="34" spans="1:7" ht="20.25" customHeight="1" x14ac:dyDescent="0.25">
      <c r="A34" s="32" t="s">
        <v>56</v>
      </c>
      <c r="B34" s="38" t="s">
        <v>57</v>
      </c>
      <c r="C34" s="15">
        <v>3611000</v>
      </c>
      <c r="D34" s="15">
        <v>3611000</v>
      </c>
      <c r="E34" s="15">
        <v>3340343.55</v>
      </c>
      <c r="F34" s="16">
        <f t="shared" si="0"/>
        <v>92.504667682082527</v>
      </c>
      <c r="G34" s="10"/>
    </row>
    <row r="35" spans="1:7" ht="21" customHeight="1" x14ac:dyDescent="0.25">
      <c r="A35" s="33" t="s">
        <v>58</v>
      </c>
      <c r="B35" s="41" t="s">
        <v>59</v>
      </c>
      <c r="C35" s="26">
        <f>C36+C38+C40</f>
        <v>2078000</v>
      </c>
      <c r="D35" s="26">
        <f>D36+D38+D40</f>
        <v>2078000</v>
      </c>
      <c r="E35" s="26">
        <f>E36+E38+E40</f>
        <v>4684931.21</v>
      </c>
      <c r="F35" s="27">
        <f t="shared" si="0"/>
        <v>225.45385996150142</v>
      </c>
      <c r="G35" s="10"/>
    </row>
    <row r="36" spans="1:7" ht="27.75" customHeight="1" x14ac:dyDescent="0.25">
      <c r="A36" s="32" t="s">
        <v>60</v>
      </c>
      <c r="B36" s="38" t="s">
        <v>61</v>
      </c>
      <c r="C36" s="15">
        <v>1842000</v>
      </c>
      <c r="D36" s="15">
        <v>1842000</v>
      </c>
      <c r="E36" s="15">
        <v>4474591.21</v>
      </c>
      <c r="F36" s="16">
        <f t="shared" si="0"/>
        <v>242.9202611292074</v>
      </c>
      <c r="G36" s="10"/>
    </row>
    <row r="37" spans="1:7" ht="42.75" customHeight="1" x14ac:dyDescent="0.25">
      <c r="A37" s="32" t="s">
        <v>62</v>
      </c>
      <c r="B37" s="38" t="s">
        <v>63</v>
      </c>
      <c r="C37" s="15">
        <v>1842000</v>
      </c>
      <c r="D37" s="15">
        <v>1842000</v>
      </c>
      <c r="E37" s="15">
        <v>4474591.21</v>
      </c>
      <c r="F37" s="16">
        <f t="shared" si="0"/>
        <v>242.9202611292074</v>
      </c>
      <c r="G37" s="10"/>
    </row>
    <row r="38" spans="1:7" ht="42" customHeight="1" x14ac:dyDescent="0.25">
      <c r="A38" s="32" t="s">
        <v>64</v>
      </c>
      <c r="B38" s="38" t="s">
        <v>65</v>
      </c>
      <c r="C38" s="15">
        <v>20000</v>
      </c>
      <c r="D38" s="15">
        <v>20000</v>
      </c>
      <c r="E38" s="15">
        <v>22590</v>
      </c>
      <c r="F38" s="16">
        <f t="shared" si="0"/>
        <v>112.94999999999999</v>
      </c>
      <c r="G38" s="10"/>
    </row>
    <row r="39" spans="1:7" ht="67.5" customHeight="1" x14ac:dyDescent="0.25">
      <c r="A39" s="32" t="s">
        <v>66</v>
      </c>
      <c r="B39" s="38" t="s">
        <v>67</v>
      </c>
      <c r="C39" s="15">
        <v>20000</v>
      </c>
      <c r="D39" s="15">
        <v>20000</v>
      </c>
      <c r="E39" s="15">
        <v>22590</v>
      </c>
      <c r="F39" s="16">
        <f t="shared" si="0"/>
        <v>112.94999999999999</v>
      </c>
      <c r="G39" s="10"/>
    </row>
    <row r="40" spans="1:7" ht="39.75" customHeight="1" x14ac:dyDescent="0.25">
      <c r="A40" s="32" t="s">
        <v>68</v>
      </c>
      <c r="B40" s="38" t="s">
        <v>69</v>
      </c>
      <c r="C40" s="15">
        <v>216000</v>
      </c>
      <c r="D40" s="15">
        <v>216000</v>
      </c>
      <c r="E40" s="15">
        <v>187750</v>
      </c>
      <c r="F40" s="16">
        <f t="shared" si="0"/>
        <v>86.921296296296291</v>
      </c>
      <c r="G40" s="10"/>
    </row>
    <row r="41" spans="1:7" ht="158.25" customHeight="1" x14ac:dyDescent="0.25">
      <c r="A41" s="32" t="s">
        <v>70</v>
      </c>
      <c r="B41" s="38" t="s">
        <v>71</v>
      </c>
      <c r="C41" s="15">
        <v>216000</v>
      </c>
      <c r="D41" s="15">
        <v>216000</v>
      </c>
      <c r="E41" s="15">
        <v>187750</v>
      </c>
      <c r="F41" s="16">
        <f t="shared" si="0"/>
        <v>86.921296296296291</v>
      </c>
      <c r="G41" s="10"/>
    </row>
    <row r="42" spans="1:7" ht="43.5" hidden="1" customHeight="1" x14ac:dyDescent="0.25">
      <c r="A42" s="36" t="s">
        <v>72</v>
      </c>
      <c r="B42" s="42" t="s">
        <v>73</v>
      </c>
      <c r="C42" s="14">
        <v>0</v>
      </c>
      <c r="D42" s="14">
        <v>0</v>
      </c>
      <c r="E42" s="14">
        <f>SUM(E43)</f>
        <v>0</v>
      </c>
      <c r="F42" s="17"/>
      <c r="G42" s="10"/>
    </row>
    <row r="43" spans="1:7" ht="29.25" hidden="1" customHeight="1" x14ac:dyDescent="0.25">
      <c r="A43" s="32" t="s">
        <v>74</v>
      </c>
      <c r="B43" s="38" t="s">
        <v>75</v>
      </c>
      <c r="C43" s="15">
        <v>0</v>
      </c>
      <c r="D43" s="15">
        <v>0</v>
      </c>
      <c r="E43" s="15">
        <v>0</v>
      </c>
      <c r="F43" s="16"/>
      <c r="G43" s="10"/>
    </row>
    <row r="44" spans="1:7" ht="44.25" customHeight="1" x14ac:dyDescent="0.25">
      <c r="A44" s="33" t="s">
        <v>76</v>
      </c>
      <c r="B44" s="41" t="s">
        <v>77</v>
      </c>
      <c r="C44" s="26">
        <f>C45+C51</f>
        <v>22213000</v>
      </c>
      <c r="D44" s="26">
        <f>D45+D51</f>
        <v>22213000</v>
      </c>
      <c r="E44" s="26">
        <f>E45+E51+E50</f>
        <v>32151512.5</v>
      </c>
      <c r="F44" s="27">
        <f t="shared" si="0"/>
        <v>144.74187412776303</v>
      </c>
      <c r="G44" s="10"/>
    </row>
    <row r="45" spans="1:7" ht="81" customHeight="1" x14ac:dyDescent="0.25">
      <c r="A45" s="32" t="s">
        <v>78</v>
      </c>
      <c r="B45" s="38" t="s">
        <v>79</v>
      </c>
      <c r="C45" s="15">
        <f>SUM(C46:C49)+C50</f>
        <v>15493000</v>
      </c>
      <c r="D45" s="15">
        <f>SUM(D46:D49)+D50</f>
        <v>15493000</v>
      </c>
      <c r="E45" s="15">
        <f>SUM(E46:E49)</f>
        <v>24198568.02</v>
      </c>
      <c r="F45" s="16">
        <f t="shared" si="0"/>
        <v>156.19033124636931</v>
      </c>
      <c r="G45" s="11"/>
    </row>
    <row r="46" spans="1:7" ht="80.25" customHeight="1" x14ac:dyDescent="0.25">
      <c r="A46" s="32" t="s">
        <v>80</v>
      </c>
      <c r="B46" s="38" t="s">
        <v>81</v>
      </c>
      <c r="C46" s="15">
        <v>7500000</v>
      </c>
      <c r="D46" s="15">
        <v>7500000</v>
      </c>
      <c r="E46" s="15">
        <v>10790808.43</v>
      </c>
      <c r="F46" s="16">
        <f t="shared" si="0"/>
        <v>143.87744573333333</v>
      </c>
      <c r="G46" s="10"/>
    </row>
    <row r="47" spans="1:7" ht="69" customHeight="1" x14ac:dyDescent="0.25">
      <c r="A47" s="32" t="s">
        <v>82</v>
      </c>
      <c r="B47" s="38" t="s">
        <v>83</v>
      </c>
      <c r="C47" s="15">
        <v>500000</v>
      </c>
      <c r="D47" s="15">
        <v>500000</v>
      </c>
      <c r="E47" s="15">
        <v>2682902.61</v>
      </c>
      <c r="F47" s="16">
        <f t="shared" si="0"/>
        <v>536.58052199999997</v>
      </c>
      <c r="G47" s="10"/>
    </row>
    <row r="48" spans="1:7" ht="67.5" customHeight="1" x14ac:dyDescent="0.25">
      <c r="A48" s="32" t="s">
        <v>84</v>
      </c>
      <c r="B48" s="38" t="s">
        <v>85</v>
      </c>
      <c r="C48" s="15">
        <v>178000</v>
      </c>
      <c r="D48" s="15">
        <v>178000</v>
      </c>
      <c r="E48" s="15">
        <v>197301.63</v>
      </c>
      <c r="F48" s="16">
        <f t="shared" si="0"/>
        <v>110.84361235955056</v>
      </c>
      <c r="G48" s="10"/>
    </row>
    <row r="49" spans="1:7" ht="42" customHeight="1" x14ac:dyDescent="0.25">
      <c r="A49" s="32" t="s">
        <v>86</v>
      </c>
      <c r="B49" s="38" t="s">
        <v>87</v>
      </c>
      <c r="C49" s="15">
        <v>7300000</v>
      </c>
      <c r="D49" s="15">
        <v>7300000</v>
      </c>
      <c r="E49" s="15">
        <v>10527555.35</v>
      </c>
      <c r="F49" s="16">
        <f t="shared" si="0"/>
        <v>144.21308698630136</v>
      </c>
      <c r="G49" s="10"/>
    </row>
    <row r="50" spans="1:7" ht="54" customHeight="1" x14ac:dyDescent="0.25">
      <c r="A50" s="32" t="s">
        <v>88</v>
      </c>
      <c r="B50" s="38" t="s">
        <v>89</v>
      </c>
      <c r="C50" s="15">
        <v>15000</v>
      </c>
      <c r="D50" s="15">
        <v>15000</v>
      </c>
      <c r="E50" s="15">
        <v>175438.5</v>
      </c>
      <c r="F50" s="16">
        <v>0</v>
      </c>
      <c r="G50" s="10"/>
    </row>
    <row r="51" spans="1:7" ht="80.25" customHeight="1" x14ac:dyDescent="0.25">
      <c r="A51" s="32" t="s">
        <v>90</v>
      </c>
      <c r="B51" s="38" t="s">
        <v>91</v>
      </c>
      <c r="C51" s="15">
        <f>SUM(C52:C53)</f>
        <v>6720000</v>
      </c>
      <c r="D51" s="15">
        <f>SUM(D52:D53)</f>
        <v>6720000</v>
      </c>
      <c r="E51" s="15">
        <f>SUM(E52:E53)</f>
        <v>7777505.9799999995</v>
      </c>
      <c r="F51" s="16">
        <f t="shared" si="0"/>
        <v>115.73669613095237</v>
      </c>
      <c r="G51" s="10"/>
    </row>
    <row r="52" spans="1:7" ht="66" customHeight="1" x14ac:dyDescent="0.25">
      <c r="A52" s="32" t="s">
        <v>92</v>
      </c>
      <c r="B52" s="38" t="s">
        <v>93</v>
      </c>
      <c r="C52" s="15">
        <v>6720000</v>
      </c>
      <c r="D52" s="15">
        <v>6720000</v>
      </c>
      <c r="E52" s="15">
        <v>7655716.0599999996</v>
      </c>
      <c r="F52" s="16">
        <f t="shared" si="0"/>
        <v>113.92434613095237</v>
      </c>
      <c r="G52" s="10"/>
    </row>
    <row r="53" spans="1:7" ht="95.25" customHeight="1" x14ac:dyDescent="0.25">
      <c r="A53" s="32" t="s">
        <v>94</v>
      </c>
      <c r="B53" s="38" t="s">
        <v>95</v>
      </c>
      <c r="C53" s="15">
        <v>0</v>
      </c>
      <c r="D53" s="15">
        <v>0</v>
      </c>
      <c r="E53" s="15">
        <v>121789.92</v>
      </c>
      <c r="F53" s="16">
        <v>0</v>
      </c>
      <c r="G53" s="10"/>
    </row>
    <row r="54" spans="1:7" ht="32.25" customHeight="1" x14ac:dyDescent="0.25">
      <c r="A54" s="33" t="s">
        <v>96</v>
      </c>
      <c r="B54" s="41" t="s">
        <v>97</v>
      </c>
      <c r="C54" s="26">
        <f>SUM(C55)</f>
        <v>217000</v>
      </c>
      <c r="D54" s="26">
        <f>SUM(D55)</f>
        <v>217000</v>
      </c>
      <c r="E54" s="26">
        <f>SUM(E55)</f>
        <v>123090.34000000001</v>
      </c>
      <c r="F54" s="27">
        <f t="shared" si="0"/>
        <v>56.723658986175117</v>
      </c>
      <c r="G54" s="10"/>
    </row>
    <row r="55" spans="1:7" ht="20.25" customHeight="1" x14ac:dyDescent="0.25">
      <c r="A55" s="32" t="s">
        <v>98</v>
      </c>
      <c r="B55" s="38" t="s">
        <v>99</v>
      </c>
      <c r="C55" s="15">
        <f>C56+C57+C58+C59</f>
        <v>217000</v>
      </c>
      <c r="D55" s="15">
        <f>D56+D57+D58+D59</f>
        <v>217000</v>
      </c>
      <c r="E55" s="15">
        <f>E56+E57+E58+E59</f>
        <v>123090.34000000001</v>
      </c>
      <c r="F55" s="16">
        <f t="shared" si="0"/>
        <v>56.723658986175117</v>
      </c>
      <c r="G55" s="10"/>
    </row>
    <row r="56" spans="1:7" ht="29.25" customHeight="1" x14ac:dyDescent="0.25">
      <c r="A56" s="32" t="s">
        <v>100</v>
      </c>
      <c r="B56" s="38" t="s">
        <v>101</v>
      </c>
      <c r="C56" s="15">
        <v>69000</v>
      </c>
      <c r="D56" s="15">
        <v>69000</v>
      </c>
      <c r="E56" s="15">
        <v>57889.04</v>
      </c>
      <c r="F56" s="16">
        <f t="shared" si="0"/>
        <v>83.897159420289853</v>
      </c>
      <c r="G56" s="10"/>
    </row>
    <row r="57" spans="1:7" ht="20.25" customHeight="1" x14ac:dyDescent="0.25">
      <c r="A57" s="32" t="s">
        <v>102</v>
      </c>
      <c r="B57" s="38" t="s">
        <v>103</v>
      </c>
      <c r="C57" s="15">
        <v>30000</v>
      </c>
      <c r="D57" s="15">
        <v>30000</v>
      </c>
      <c r="E57" s="15">
        <v>1070.5</v>
      </c>
      <c r="F57" s="16">
        <f t="shared" si="0"/>
        <v>3.5683333333333329</v>
      </c>
      <c r="G57" s="10"/>
    </row>
    <row r="58" spans="1:7" ht="20.25" customHeight="1" x14ac:dyDescent="0.25">
      <c r="A58" s="32" t="s">
        <v>104</v>
      </c>
      <c r="B58" s="38" t="s">
        <v>105</v>
      </c>
      <c r="C58" s="15">
        <v>110000</v>
      </c>
      <c r="D58" s="15">
        <v>110000</v>
      </c>
      <c r="E58" s="15">
        <v>62900.41</v>
      </c>
      <c r="F58" s="16">
        <f t="shared" si="0"/>
        <v>57.182190909090913</v>
      </c>
      <c r="G58" s="10"/>
    </row>
    <row r="59" spans="1:7" ht="20.25" customHeight="1" x14ac:dyDescent="0.25">
      <c r="A59" s="32" t="s">
        <v>106</v>
      </c>
      <c r="B59" s="38" t="s">
        <v>107</v>
      </c>
      <c r="C59" s="15">
        <v>8000</v>
      </c>
      <c r="D59" s="15">
        <v>8000</v>
      </c>
      <c r="E59" s="15">
        <v>1230.3900000000001</v>
      </c>
      <c r="F59" s="16">
        <f t="shared" si="0"/>
        <v>15.379875000000002</v>
      </c>
      <c r="G59" s="10"/>
    </row>
    <row r="60" spans="1:7" ht="33" customHeight="1" x14ac:dyDescent="0.25">
      <c r="A60" s="33" t="s">
        <v>108</v>
      </c>
      <c r="B60" s="41" t="s">
        <v>109</v>
      </c>
      <c r="C60" s="26">
        <f>SUM(C63+C61)</f>
        <v>701431.88</v>
      </c>
      <c r="D60" s="26">
        <f>SUM(D63+D61)</f>
        <v>701431.88</v>
      </c>
      <c r="E60" s="26">
        <f>SUM(E63+E61)</f>
        <v>702102.9</v>
      </c>
      <c r="F60" s="26">
        <f>SUM(F63+F61)</f>
        <v>0</v>
      </c>
      <c r="G60" s="10"/>
    </row>
    <row r="61" spans="1:7" ht="20.25" hidden="1" customHeight="1" x14ac:dyDescent="0.25">
      <c r="A61" s="32" t="s">
        <v>110</v>
      </c>
      <c r="B61" s="38" t="s">
        <v>111</v>
      </c>
      <c r="C61" s="15">
        <v>0</v>
      </c>
      <c r="D61" s="15">
        <v>0</v>
      </c>
      <c r="E61" s="15">
        <v>0</v>
      </c>
      <c r="F61" s="16">
        <v>0</v>
      </c>
      <c r="G61" s="10"/>
    </row>
    <row r="62" spans="1:7" ht="29.25" hidden="1" customHeight="1" x14ac:dyDescent="0.25">
      <c r="A62" s="32" t="s">
        <v>112</v>
      </c>
      <c r="B62" s="38" t="s">
        <v>113</v>
      </c>
      <c r="C62" s="15">
        <v>0</v>
      </c>
      <c r="D62" s="15">
        <v>0</v>
      </c>
      <c r="E62" s="15">
        <v>0</v>
      </c>
      <c r="F62" s="16">
        <v>0</v>
      </c>
      <c r="G62" s="10"/>
    </row>
    <row r="63" spans="1:7" ht="20.25" customHeight="1" x14ac:dyDescent="0.25">
      <c r="A63" s="32" t="s">
        <v>114</v>
      </c>
      <c r="B63" s="38" t="s">
        <v>115</v>
      </c>
      <c r="C63" s="15">
        <f>SUM(C64)</f>
        <v>701431.88</v>
      </c>
      <c r="D63" s="15">
        <f>SUM(D64)</f>
        <v>701431.88</v>
      </c>
      <c r="E63" s="15">
        <f>SUM(E64)</f>
        <v>702102.9</v>
      </c>
      <c r="F63" s="16">
        <v>0</v>
      </c>
      <c r="G63" s="10"/>
    </row>
    <row r="64" spans="1:7" ht="29.25" customHeight="1" x14ac:dyDescent="0.25">
      <c r="A64" s="32" t="s">
        <v>116</v>
      </c>
      <c r="B64" s="38" t="s">
        <v>117</v>
      </c>
      <c r="C64" s="15">
        <v>701431.88</v>
      </c>
      <c r="D64" s="15">
        <v>701431.88</v>
      </c>
      <c r="E64" s="15">
        <v>702102.9</v>
      </c>
      <c r="F64" s="16">
        <v>0</v>
      </c>
      <c r="G64" s="10"/>
    </row>
    <row r="65" spans="1:7" ht="30" customHeight="1" x14ac:dyDescent="0.25">
      <c r="A65" s="33" t="s">
        <v>118</v>
      </c>
      <c r="B65" s="41" t="s">
        <v>119</v>
      </c>
      <c r="C65" s="26">
        <f>C66+C68+C69+C70</f>
        <v>3076420.74</v>
      </c>
      <c r="D65" s="26">
        <f>D66+D68+D69+D70</f>
        <v>3076420.74</v>
      </c>
      <c r="E65" s="26">
        <f>SUM(E66:E70)</f>
        <v>4895383.16</v>
      </c>
      <c r="F65" s="27">
        <f t="shared" si="0"/>
        <v>159.12593152001699</v>
      </c>
      <c r="G65" s="10"/>
    </row>
    <row r="66" spans="1:7" ht="80.25" customHeight="1" x14ac:dyDescent="0.25">
      <c r="A66" s="32" t="s">
        <v>120</v>
      </c>
      <c r="B66" s="38" t="s">
        <v>121</v>
      </c>
      <c r="C66" s="15">
        <v>1276420.74</v>
      </c>
      <c r="D66" s="15">
        <v>1276420.74</v>
      </c>
      <c r="E66" s="15">
        <v>1638752.56</v>
      </c>
      <c r="F66" s="16">
        <f t="shared" si="0"/>
        <v>128.38655066040371</v>
      </c>
      <c r="G66" s="10"/>
    </row>
    <row r="67" spans="1:7" ht="80.25" customHeight="1" x14ac:dyDescent="0.25">
      <c r="A67" s="32" t="s">
        <v>263</v>
      </c>
      <c r="B67" s="38" t="s">
        <v>262</v>
      </c>
      <c r="C67" s="15">
        <v>0</v>
      </c>
      <c r="D67" s="15">
        <v>0</v>
      </c>
      <c r="E67" s="15">
        <v>342655.5</v>
      </c>
      <c r="F67" s="16">
        <v>0</v>
      </c>
      <c r="G67" s="10"/>
    </row>
    <row r="68" spans="1:7" ht="41.25" customHeight="1" x14ac:dyDescent="0.25">
      <c r="A68" s="32" t="s">
        <v>122</v>
      </c>
      <c r="B68" s="38" t="s">
        <v>123</v>
      </c>
      <c r="C68" s="15">
        <v>1070000</v>
      </c>
      <c r="D68" s="15">
        <v>1070000</v>
      </c>
      <c r="E68" s="15">
        <v>1584173.1</v>
      </c>
      <c r="F68" s="16">
        <f t="shared" si="0"/>
        <v>148.05356074766357</v>
      </c>
      <c r="G68" s="10"/>
    </row>
    <row r="69" spans="1:7" ht="53.25" customHeight="1" x14ac:dyDescent="0.25">
      <c r="A69" s="32" t="s">
        <v>124</v>
      </c>
      <c r="B69" s="38" t="s">
        <v>125</v>
      </c>
      <c r="C69" s="15">
        <v>650000</v>
      </c>
      <c r="D69" s="15">
        <v>650000</v>
      </c>
      <c r="E69" s="15">
        <v>990844</v>
      </c>
      <c r="F69" s="16">
        <v>0</v>
      </c>
      <c r="G69" s="10"/>
    </row>
    <row r="70" spans="1:7" ht="79.5" customHeight="1" x14ac:dyDescent="0.25">
      <c r="A70" s="32" t="s">
        <v>126</v>
      </c>
      <c r="B70" s="38" t="s">
        <v>127</v>
      </c>
      <c r="C70" s="15">
        <v>80000</v>
      </c>
      <c r="D70" s="15">
        <v>80000</v>
      </c>
      <c r="E70" s="15">
        <v>338958</v>
      </c>
      <c r="F70" s="16">
        <f t="shared" si="0"/>
        <v>423.69749999999999</v>
      </c>
      <c r="G70" s="10"/>
    </row>
    <row r="71" spans="1:7" ht="26.25" customHeight="1" x14ac:dyDescent="0.25">
      <c r="A71" s="33" t="s">
        <v>128</v>
      </c>
      <c r="B71" s="41" t="s">
        <v>129</v>
      </c>
      <c r="C71" s="26">
        <f>SUM(C72+C93)</f>
        <v>1587000</v>
      </c>
      <c r="D71" s="26">
        <f>SUM(D72+D93)</f>
        <v>1587000</v>
      </c>
      <c r="E71" s="26">
        <f>SUM(E72+E93)</f>
        <v>3323158.8000000003</v>
      </c>
      <c r="F71" s="29">
        <f t="shared" si="0"/>
        <v>209.39879017013232</v>
      </c>
      <c r="G71" s="25"/>
    </row>
    <row r="72" spans="1:7" ht="40.5" customHeight="1" x14ac:dyDescent="0.25">
      <c r="A72" s="32" t="s">
        <v>130</v>
      </c>
      <c r="B72" s="38" t="s">
        <v>131</v>
      </c>
      <c r="C72" s="15">
        <f>SUM(C73:C91)</f>
        <v>1354000</v>
      </c>
      <c r="D72" s="15">
        <f>SUM(D73:D91)</f>
        <v>1354000</v>
      </c>
      <c r="E72" s="15">
        <f>SUM(E73:E91)</f>
        <v>2389782.4400000004</v>
      </c>
      <c r="F72" s="16">
        <f t="shared" si="0"/>
        <v>176.49796454948304</v>
      </c>
      <c r="G72" s="10"/>
    </row>
    <row r="73" spans="1:7" ht="80.25" customHeight="1" x14ac:dyDescent="0.25">
      <c r="A73" s="32" t="s">
        <v>132</v>
      </c>
      <c r="B73" s="38" t="s">
        <v>133</v>
      </c>
      <c r="C73" s="15">
        <v>0</v>
      </c>
      <c r="D73" s="15">
        <v>0</v>
      </c>
      <c r="E73" s="15">
        <v>46931.29</v>
      </c>
      <c r="F73" s="16">
        <v>0</v>
      </c>
      <c r="G73" s="10"/>
    </row>
    <row r="74" spans="1:7" ht="90" customHeight="1" x14ac:dyDescent="0.25">
      <c r="A74" s="32" t="s">
        <v>134</v>
      </c>
      <c r="B74" s="38" t="s">
        <v>135</v>
      </c>
      <c r="C74" s="15">
        <v>120000</v>
      </c>
      <c r="D74" s="15">
        <v>120000</v>
      </c>
      <c r="E74" s="15">
        <v>115917.78</v>
      </c>
      <c r="F74" s="16">
        <f t="shared" si="0"/>
        <v>96.59814999999999</v>
      </c>
      <c r="G74" s="10"/>
    </row>
    <row r="75" spans="1:7" ht="76.5" x14ac:dyDescent="0.25">
      <c r="A75" s="32" t="s">
        <v>136</v>
      </c>
      <c r="B75" s="38" t="s">
        <v>137</v>
      </c>
      <c r="C75" s="15">
        <v>0</v>
      </c>
      <c r="D75" s="15">
        <v>0</v>
      </c>
      <c r="E75" s="15">
        <v>68153.66</v>
      </c>
      <c r="F75" s="16">
        <v>0</v>
      </c>
      <c r="G75" s="10"/>
    </row>
    <row r="76" spans="1:7" ht="69" customHeight="1" x14ac:dyDescent="0.25">
      <c r="A76" s="32" t="s">
        <v>138</v>
      </c>
      <c r="B76" s="38" t="s">
        <v>139</v>
      </c>
      <c r="C76" s="15">
        <v>0</v>
      </c>
      <c r="D76" s="15">
        <v>0</v>
      </c>
      <c r="E76" s="15">
        <v>10000</v>
      </c>
      <c r="F76" s="16">
        <v>0</v>
      </c>
      <c r="G76" s="10"/>
    </row>
    <row r="77" spans="1:7" ht="79.5" customHeight="1" x14ac:dyDescent="0.25">
      <c r="A77" s="32" t="s">
        <v>140</v>
      </c>
      <c r="B77" s="38" t="s">
        <v>141</v>
      </c>
      <c r="C77" s="15">
        <v>500000</v>
      </c>
      <c r="D77" s="15">
        <v>500000</v>
      </c>
      <c r="E77" s="15">
        <v>322246.55</v>
      </c>
      <c r="F77" s="16">
        <f t="shared" ref="F77:F143" si="2">E77/D77*100</f>
        <v>64.449309999999997</v>
      </c>
      <c r="G77" s="10"/>
    </row>
    <row r="78" spans="1:7" ht="81.75" customHeight="1" x14ac:dyDescent="0.25">
      <c r="A78" s="32" t="s">
        <v>142</v>
      </c>
      <c r="B78" s="38" t="s">
        <v>143</v>
      </c>
      <c r="C78" s="15">
        <v>0</v>
      </c>
      <c r="D78" s="15">
        <v>0</v>
      </c>
      <c r="E78" s="15">
        <v>6225.4</v>
      </c>
      <c r="F78" s="16">
        <v>0</v>
      </c>
      <c r="G78" s="10"/>
    </row>
    <row r="79" spans="1:7" ht="80.25" customHeight="1" x14ac:dyDescent="0.25">
      <c r="A79" s="32" t="s">
        <v>265</v>
      </c>
      <c r="B79" s="38" t="s">
        <v>264</v>
      </c>
      <c r="C79" s="15">
        <v>0</v>
      </c>
      <c r="D79" s="15">
        <v>0</v>
      </c>
      <c r="E79" s="15">
        <v>250</v>
      </c>
      <c r="F79" s="16">
        <v>0</v>
      </c>
      <c r="G79" s="10"/>
    </row>
    <row r="80" spans="1:7" ht="90.75" customHeight="1" x14ac:dyDescent="0.25">
      <c r="A80" s="32" t="s">
        <v>144</v>
      </c>
      <c r="B80" s="38" t="s">
        <v>145</v>
      </c>
      <c r="C80" s="15">
        <v>0</v>
      </c>
      <c r="D80" s="15">
        <v>0</v>
      </c>
      <c r="E80" s="15">
        <v>41750</v>
      </c>
      <c r="F80" s="16">
        <v>0</v>
      </c>
      <c r="G80" s="10"/>
    </row>
    <row r="81" spans="1:7" ht="105" customHeight="1" x14ac:dyDescent="0.25">
      <c r="A81" s="32" t="s">
        <v>146</v>
      </c>
      <c r="B81" s="38" t="s">
        <v>147</v>
      </c>
      <c r="C81" s="15">
        <v>0</v>
      </c>
      <c r="D81" s="15">
        <v>0</v>
      </c>
      <c r="E81" s="15">
        <v>2850</v>
      </c>
      <c r="F81" s="16">
        <v>0</v>
      </c>
      <c r="G81" s="10"/>
    </row>
    <row r="82" spans="1:7" ht="81.75" customHeight="1" x14ac:dyDescent="0.25">
      <c r="A82" s="32" t="s">
        <v>148</v>
      </c>
      <c r="B82" s="38" t="s">
        <v>149</v>
      </c>
      <c r="C82" s="15">
        <v>0</v>
      </c>
      <c r="D82" s="15">
        <v>0</v>
      </c>
      <c r="E82" s="15">
        <v>8039.66</v>
      </c>
      <c r="F82" s="16">
        <v>0</v>
      </c>
      <c r="G82" s="10"/>
    </row>
    <row r="83" spans="1:7" ht="67.5" customHeight="1" x14ac:dyDescent="0.25">
      <c r="A83" s="32" t="s">
        <v>150</v>
      </c>
      <c r="B83" s="38" t="s">
        <v>151</v>
      </c>
      <c r="C83" s="15">
        <v>0</v>
      </c>
      <c r="D83" s="15">
        <v>0</v>
      </c>
      <c r="E83" s="15">
        <v>15962.76</v>
      </c>
      <c r="F83" s="16">
        <v>0</v>
      </c>
      <c r="G83" s="10"/>
    </row>
    <row r="84" spans="1:7" ht="68.25" hidden="1" customHeight="1" x14ac:dyDescent="0.25">
      <c r="A84" s="32" t="s">
        <v>152</v>
      </c>
      <c r="B84" s="38" t="s">
        <v>153</v>
      </c>
      <c r="C84" s="15">
        <v>0</v>
      </c>
      <c r="D84" s="15">
        <v>0</v>
      </c>
      <c r="E84" s="15">
        <v>0</v>
      </c>
      <c r="F84" s="16">
        <v>0</v>
      </c>
      <c r="G84" s="10"/>
    </row>
    <row r="85" spans="1:7" ht="78" customHeight="1" x14ac:dyDescent="0.25">
      <c r="A85" s="32" t="s">
        <v>154</v>
      </c>
      <c r="B85" s="38" t="s">
        <v>155</v>
      </c>
      <c r="C85" s="15">
        <v>0</v>
      </c>
      <c r="D85" s="15">
        <v>0</v>
      </c>
      <c r="E85" s="15">
        <v>175018.27</v>
      </c>
      <c r="F85" s="16">
        <v>0</v>
      </c>
      <c r="G85" s="10"/>
    </row>
    <row r="86" spans="1:7" ht="53.25" customHeight="1" x14ac:dyDescent="0.25">
      <c r="A86" s="32" t="s">
        <v>156</v>
      </c>
      <c r="B86" s="38" t="s">
        <v>157</v>
      </c>
      <c r="C86" s="15">
        <v>150000</v>
      </c>
      <c r="D86" s="15">
        <v>150000</v>
      </c>
      <c r="E86" s="15">
        <v>28815.34</v>
      </c>
      <c r="F86" s="16">
        <f t="shared" si="2"/>
        <v>19.210226666666667</v>
      </c>
      <c r="G86" s="10"/>
    </row>
    <row r="87" spans="1:7" ht="67.5" customHeight="1" x14ac:dyDescent="0.25">
      <c r="A87" s="32" t="s">
        <v>158</v>
      </c>
      <c r="B87" s="38" t="s">
        <v>159</v>
      </c>
      <c r="C87" s="15">
        <v>234000</v>
      </c>
      <c r="D87" s="15">
        <v>234000</v>
      </c>
      <c r="E87" s="15">
        <v>1319758.47</v>
      </c>
      <c r="F87" s="16">
        <v>0</v>
      </c>
      <c r="G87" s="10"/>
    </row>
    <row r="88" spans="1:7" ht="67.5" customHeight="1" x14ac:dyDescent="0.25">
      <c r="A88" s="32" t="s">
        <v>267</v>
      </c>
      <c r="B88" s="38" t="s">
        <v>266</v>
      </c>
      <c r="C88" s="15">
        <v>0</v>
      </c>
      <c r="D88" s="15">
        <v>0</v>
      </c>
      <c r="E88" s="15">
        <v>33286.58</v>
      </c>
      <c r="F88" s="16">
        <v>0</v>
      </c>
      <c r="G88" s="10"/>
    </row>
    <row r="89" spans="1:7" ht="54.75" customHeight="1" x14ac:dyDescent="0.25">
      <c r="A89" s="32" t="s">
        <v>160</v>
      </c>
      <c r="B89" s="38" t="s">
        <v>161</v>
      </c>
      <c r="C89" s="15">
        <v>350000</v>
      </c>
      <c r="D89" s="15">
        <v>350000</v>
      </c>
      <c r="E89" s="15">
        <v>120968.68</v>
      </c>
      <c r="F89" s="16">
        <f t="shared" si="2"/>
        <v>34.562479999999994</v>
      </c>
      <c r="G89" s="10"/>
    </row>
    <row r="90" spans="1:7" ht="139.5" customHeight="1" x14ac:dyDescent="0.25">
      <c r="A90" s="32" t="s">
        <v>269</v>
      </c>
      <c r="B90" s="38" t="s">
        <v>268</v>
      </c>
      <c r="C90" s="15">
        <v>0</v>
      </c>
      <c r="D90" s="15">
        <v>0</v>
      </c>
      <c r="E90" s="15">
        <v>70608</v>
      </c>
      <c r="F90" s="16">
        <v>0</v>
      </c>
      <c r="G90" s="11"/>
    </row>
    <row r="91" spans="1:7" ht="67.5" customHeight="1" x14ac:dyDescent="0.25">
      <c r="A91" s="32" t="s">
        <v>162</v>
      </c>
      <c r="B91" s="38" t="s">
        <v>163</v>
      </c>
      <c r="C91" s="15">
        <v>0</v>
      </c>
      <c r="D91" s="15">
        <v>0</v>
      </c>
      <c r="E91" s="15">
        <v>3000</v>
      </c>
      <c r="F91" s="16">
        <v>0</v>
      </c>
      <c r="G91" s="11"/>
    </row>
    <row r="92" spans="1:7" ht="39.75" hidden="1" customHeight="1" x14ac:dyDescent="0.25">
      <c r="A92" s="32" t="s">
        <v>164</v>
      </c>
      <c r="B92" s="38" t="s">
        <v>165</v>
      </c>
      <c r="C92" s="15">
        <v>0</v>
      </c>
      <c r="D92" s="15">
        <v>0</v>
      </c>
      <c r="E92" s="15"/>
      <c r="F92" s="16">
        <v>0</v>
      </c>
      <c r="G92" s="10"/>
    </row>
    <row r="93" spans="1:7" ht="103.5" customHeight="1" x14ac:dyDescent="0.25">
      <c r="A93" s="32" t="s">
        <v>166</v>
      </c>
      <c r="B93" s="38" t="s">
        <v>167</v>
      </c>
      <c r="C93" s="15">
        <v>233000</v>
      </c>
      <c r="D93" s="15">
        <v>233000</v>
      </c>
      <c r="E93" s="15">
        <v>933376.36</v>
      </c>
      <c r="F93" s="16">
        <f t="shared" si="2"/>
        <v>400.59071244635192</v>
      </c>
      <c r="G93" s="11"/>
    </row>
    <row r="94" spans="1:7" ht="21.75" customHeight="1" x14ac:dyDescent="0.25">
      <c r="A94" s="33" t="s">
        <v>168</v>
      </c>
      <c r="B94" s="41" t="s">
        <v>169</v>
      </c>
      <c r="C94" s="26">
        <f>SUM(C95:C96)</f>
        <v>991445.82</v>
      </c>
      <c r="D94" s="26">
        <f>SUM(D95:D96)</f>
        <v>991445.82</v>
      </c>
      <c r="E94" s="26">
        <f>SUM(E95:E96)</f>
        <v>986643.12</v>
      </c>
      <c r="F94" s="28">
        <f>E94/D94*100</f>
        <v>99.515586237480932</v>
      </c>
      <c r="G94" s="10"/>
    </row>
    <row r="95" spans="1:7" ht="28.5" customHeight="1" x14ac:dyDescent="0.25">
      <c r="A95" s="32" t="s">
        <v>170</v>
      </c>
      <c r="B95" s="38" t="s">
        <v>171</v>
      </c>
      <c r="C95" s="15">
        <v>0</v>
      </c>
      <c r="D95" s="15">
        <v>0</v>
      </c>
      <c r="E95" s="15">
        <v>-4802.7</v>
      </c>
      <c r="F95" s="16">
        <v>0</v>
      </c>
      <c r="G95" s="10"/>
    </row>
    <row r="96" spans="1:7" ht="29.25" customHeight="1" x14ac:dyDescent="0.25">
      <c r="A96" s="32" t="s">
        <v>172</v>
      </c>
      <c r="B96" s="38" t="s">
        <v>173</v>
      </c>
      <c r="C96" s="15">
        <v>991445.82</v>
      </c>
      <c r="D96" s="15">
        <v>991445.82</v>
      </c>
      <c r="E96" s="15">
        <v>991445.82</v>
      </c>
      <c r="F96" s="16">
        <f t="shared" si="2"/>
        <v>100</v>
      </c>
      <c r="G96" s="10"/>
    </row>
    <row r="97" spans="1:7" ht="27.75" customHeight="1" x14ac:dyDescent="0.25">
      <c r="A97" s="34" t="s">
        <v>174</v>
      </c>
      <c r="B97" s="43" t="s">
        <v>175</v>
      </c>
      <c r="C97" s="18">
        <f>C98+C133+C138+C131+C136</f>
        <v>1178258035.7</v>
      </c>
      <c r="D97" s="18">
        <f>SUM(C97)</f>
        <v>1178258035.7</v>
      </c>
      <c r="E97" s="18">
        <f>E98+E133+E138+E131+E136</f>
        <v>1165403879.1599998</v>
      </c>
      <c r="F97" s="19">
        <f t="shared" si="2"/>
        <v>98.90905420115692</v>
      </c>
      <c r="G97" s="10"/>
    </row>
    <row r="98" spans="1:7" ht="42" customHeight="1" x14ac:dyDescent="0.25">
      <c r="A98" s="33" t="s">
        <v>176</v>
      </c>
      <c r="B98" s="41" t="s">
        <v>177</v>
      </c>
      <c r="C98" s="26">
        <f>C99+C102+C116+C125</f>
        <v>1155196613.24</v>
      </c>
      <c r="D98" s="26">
        <f>D99+D102+D116+D125</f>
        <v>1155196613.24</v>
      </c>
      <c r="E98" s="26">
        <f>E99+E102+E116+E125</f>
        <v>1142283908.3</v>
      </c>
      <c r="F98" s="27">
        <f t="shared" si="2"/>
        <v>98.882207167853124</v>
      </c>
      <c r="G98" s="10"/>
    </row>
    <row r="99" spans="1:7" ht="26.25" x14ac:dyDescent="0.25">
      <c r="A99" s="20" t="s">
        <v>178</v>
      </c>
      <c r="B99" s="44" t="s">
        <v>179</v>
      </c>
      <c r="C99" s="21">
        <f>SUM(C100:C101)</f>
        <v>418353663.21000004</v>
      </c>
      <c r="D99" s="21">
        <f>SUM(D100:D101)</f>
        <v>418353663.21000004</v>
      </c>
      <c r="E99" s="21">
        <f>SUM(E100:E101)</f>
        <v>418353663.21000004</v>
      </c>
      <c r="F99" s="22">
        <f t="shared" si="2"/>
        <v>100</v>
      </c>
      <c r="G99" s="10"/>
    </row>
    <row r="100" spans="1:7" ht="42" customHeight="1" x14ac:dyDescent="0.25">
      <c r="A100" s="32" t="s">
        <v>180</v>
      </c>
      <c r="B100" s="38" t="s">
        <v>181</v>
      </c>
      <c r="C100" s="15">
        <v>109134490.11</v>
      </c>
      <c r="D100" s="15">
        <v>109134490.11</v>
      </c>
      <c r="E100" s="15">
        <v>109134490.11</v>
      </c>
      <c r="F100" s="16">
        <f t="shared" si="2"/>
        <v>100</v>
      </c>
      <c r="G100" s="10"/>
    </row>
    <row r="101" spans="1:7" ht="30" customHeight="1" x14ac:dyDescent="0.25">
      <c r="A101" s="31" t="s">
        <v>182</v>
      </c>
      <c r="B101" s="38" t="s">
        <v>183</v>
      </c>
      <c r="C101" s="15">
        <v>309219173.10000002</v>
      </c>
      <c r="D101" s="15">
        <v>309219173.10000002</v>
      </c>
      <c r="E101" s="15">
        <v>309219173.10000002</v>
      </c>
      <c r="F101" s="16">
        <f t="shared" si="2"/>
        <v>100</v>
      </c>
      <c r="G101" s="10"/>
    </row>
    <row r="102" spans="1:7" ht="26.25" x14ac:dyDescent="0.25">
      <c r="A102" s="20" t="s">
        <v>184</v>
      </c>
      <c r="B102" s="44" t="s">
        <v>185</v>
      </c>
      <c r="C102" s="21">
        <f>SUM(C103:C115)</f>
        <v>170930225.23000002</v>
      </c>
      <c r="D102" s="21">
        <f>SUM(D103:D115)</f>
        <v>170930225.23000002</v>
      </c>
      <c r="E102" s="21">
        <f>SUM(E103:E115)</f>
        <v>169176387.73000002</v>
      </c>
      <c r="F102" s="22">
        <f t="shared" si="2"/>
        <v>98.973945364174142</v>
      </c>
      <c r="G102" s="10"/>
    </row>
    <row r="103" spans="1:7" ht="82.5" hidden="1" customHeight="1" x14ac:dyDescent="0.25">
      <c r="A103" s="30" t="s">
        <v>186</v>
      </c>
      <c r="B103" s="38" t="s">
        <v>187</v>
      </c>
      <c r="C103" s="15"/>
      <c r="D103" s="15"/>
      <c r="E103" s="15"/>
      <c r="F103" s="16" t="e">
        <f t="shared" si="2"/>
        <v>#DIV/0!</v>
      </c>
      <c r="G103" s="10"/>
    </row>
    <row r="104" spans="1:7" ht="105.75" customHeight="1" x14ac:dyDescent="0.25">
      <c r="A104" s="32" t="s">
        <v>188</v>
      </c>
      <c r="B104" s="38" t="s">
        <v>189</v>
      </c>
      <c r="C104" s="15">
        <v>1470000</v>
      </c>
      <c r="D104" s="15">
        <v>1470000</v>
      </c>
      <c r="E104" s="15">
        <v>1470000</v>
      </c>
      <c r="F104" s="16">
        <f>E104/D104*100</f>
        <v>100</v>
      </c>
      <c r="G104" s="10"/>
    </row>
    <row r="105" spans="1:7" ht="80.25" customHeight="1" x14ac:dyDescent="0.25">
      <c r="A105" s="32" t="s">
        <v>191</v>
      </c>
      <c r="B105" s="38" t="s">
        <v>190</v>
      </c>
      <c r="C105" s="15">
        <v>28500</v>
      </c>
      <c r="D105" s="15">
        <v>28500</v>
      </c>
      <c r="E105" s="15">
        <v>28500</v>
      </c>
      <c r="F105" s="16">
        <f t="shared" ref="F105" si="3">E105/D105*100</f>
        <v>100</v>
      </c>
      <c r="G105" s="10"/>
    </row>
    <row r="106" spans="1:7" ht="65.25" customHeight="1" x14ac:dyDescent="0.25">
      <c r="A106" s="32" t="s">
        <v>270</v>
      </c>
      <c r="B106" s="38" t="s">
        <v>247</v>
      </c>
      <c r="C106" s="15">
        <v>77304</v>
      </c>
      <c r="D106" s="15">
        <v>77304</v>
      </c>
      <c r="E106" s="15">
        <v>77304</v>
      </c>
      <c r="F106" s="16">
        <f>E106/D106*100</f>
        <v>100</v>
      </c>
      <c r="G106" s="10"/>
    </row>
    <row r="107" spans="1:7" ht="43.5" customHeight="1" x14ac:dyDescent="0.25">
      <c r="A107" s="32" t="s">
        <v>192</v>
      </c>
      <c r="B107" s="38" t="s">
        <v>193</v>
      </c>
      <c r="C107" s="15">
        <v>57342013.810000002</v>
      </c>
      <c r="D107" s="15">
        <v>57342013.810000002</v>
      </c>
      <c r="E107" s="15">
        <v>57342013.810000002</v>
      </c>
      <c r="F107" s="16">
        <f t="shared" si="2"/>
        <v>100</v>
      </c>
      <c r="G107" s="10"/>
    </row>
    <row r="108" spans="1:7" ht="63.75" customHeight="1" x14ac:dyDescent="0.25">
      <c r="A108" s="32" t="s">
        <v>194</v>
      </c>
      <c r="B108" s="38" t="s">
        <v>195</v>
      </c>
      <c r="C108" s="15">
        <v>11289590.380000001</v>
      </c>
      <c r="D108" s="15">
        <v>11289590.380000001</v>
      </c>
      <c r="E108" s="15">
        <v>9917804.6400000006</v>
      </c>
      <c r="F108" s="16">
        <f t="shared" si="2"/>
        <v>87.849109721197877</v>
      </c>
      <c r="G108" s="10"/>
    </row>
    <row r="109" spans="1:7" ht="63.75" customHeight="1" x14ac:dyDescent="0.25">
      <c r="A109" s="32" t="s">
        <v>272</v>
      </c>
      <c r="B109" s="38" t="s">
        <v>271</v>
      </c>
      <c r="C109" s="15">
        <v>66468484.850000001</v>
      </c>
      <c r="D109" s="15">
        <v>66468484.850000001</v>
      </c>
      <c r="E109" s="15">
        <v>66468484.850000001</v>
      </c>
      <c r="F109" s="16">
        <f t="shared" ref="F109:F110" si="4">E109/D109*100</f>
        <v>100</v>
      </c>
      <c r="G109" s="10"/>
    </row>
    <row r="110" spans="1:7" ht="52.5" customHeight="1" x14ac:dyDescent="0.25">
      <c r="A110" s="32" t="s">
        <v>196</v>
      </c>
      <c r="B110" s="38" t="s">
        <v>197</v>
      </c>
      <c r="C110" s="15">
        <v>1246874.44</v>
      </c>
      <c r="D110" s="15">
        <v>1246874.44</v>
      </c>
      <c r="E110" s="15">
        <v>1246874.44</v>
      </c>
      <c r="F110" s="16">
        <f t="shared" si="4"/>
        <v>100</v>
      </c>
      <c r="G110" s="10"/>
    </row>
    <row r="111" spans="1:7" ht="29.25" customHeight="1" x14ac:dyDescent="0.25">
      <c r="A111" s="32" t="s">
        <v>198</v>
      </c>
      <c r="B111" s="38" t="s">
        <v>199</v>
      </c>
      <c r="C111" s="15">
        <v>794206.04</v>
      </c>
      <c r="D111" s="15">
        <v>794206.04</v>
      </c>
      <c r="E111" s="15">
        <v>794206.04</v>
      </c>
      <c r="F111" s="16">
        <f t="shared" si="2"/>
        <v>100</v>
      </c>
      <c r="G111" s="10"/>
    </row>
    <row r="112" spans="1:7" ht="29.25" customHeight="1" x14ac:dyDescent="0.25">
      <c r="A112" s="32" t="s">
        <v>273</v>
      </c>
      <c r="B112" s="38" t="s">
        <v>200</v>
      </c>
      <c r="C112" s="15">
        <v>192789.68</v>
      </c>
      <c r="D112" s="15">
        <v>192789.68</v>
      </c>
      <c r="E112" s="15">
        <v>192789.68</v>
      </c>
      <c r="F112" s="16">
        <f t="shared" si="2"/>
        <v>100</v>
      </c>
      <c r="G112" s="10"/>
    </row>
    <row r="113" spans="1:7" ht="29.25" customHeight="1" x14ac:dyDescent="0.25">
      <c r="A113" s="32" t="s">
        <v>201</v>
      </c>
      <c r="B113" s="38" t="s">
        <v>202</v>
      </c>
      <c r="C113" s="15">
        <v>1643636.52</v>
      </c>
      <c r="D113" s="15">
        <v>1643636.52</v>
      </c>
      <c r="E113" s="15">
        <v>1643636.52</v>
      </c>
      <c r="F113" s="16">
        <f t="shared" si="2"/>
        <v>100</v>
      </c>
      <c r="G113" s="10"/>
    </row>
    <row r="114" spans="1:7" ht="27.75" customHeight="1" x14ac:dyDescent="0.25">
      <c r="A114" s="32" t="s">
        <v>253</v>
      </c>
      <c r="B114" s="38" t="s">
        <v>252</v>
      </c>
      <c r="C114" s="15">
        <v>4789077.33</v>
      </c>
      <c r="D114" s="15">
        <v>4789077.33</v>
      </c>
      <c r="E114" s="15">
        <v>4789077.33</v>
      </c>
      <c r="F114" s="16">
        <f t="shared" ref="F114" si="5">E114/D114*100</f>
        <v>100</v>
      </c>
      <c r="G114" s="10"/>
    </row>
    <row r="115" spans="1:7" ht="20.25" customHeight="1" x14ac:dyDescent="0.25">
      <c r="A115" s="32" t="s">
        <v>203</v>
      </c>
      <c r="B115" s="38" t="s">
        <v>204</v>
      </c>
      <c r="C115" s="15">
        <v>25587748.18</v>
      </c>
      <c r="D115" s="15">
        <v>25587748.18</v>
      </c>
      <c r="E115" s="15">
        <v>25205696.420000002</v>
      </c>
      <c r="F115" s="16">
        <f t="shared" si="2"/>
        <v>98.506895732627925</v>
      </c>
      <c r="G115" s="10"/>
    </row>
    <row r="116" spans="1:7" ht="26.25" x14ac:dyDescent="0.25">
      <c r="A116" s="20" t="s">
        <v>205</v>
      </c>
      <c r="B116" s="44" t="s">
        <v>206</v>
      </c>
      <c r="C116" s="21">
        <f>SUM(C117:C124)</f>
        <v>453133596.78999996</v>
      </c>
      <c r="D116" s="21">
        <f t="shared" ref="D116:E116" si="6">SUM(D117:D124)</f>
        <v>453133596.78999996</v>
      </c>
      <c r="E116" s="21">
        <f t="shared" si="6"/>
        <v>450918754.52999997</v>
      </c>
      <c r="F116" s="22">
        <f t="shared" si="2"/>
        <v>99.511216498690473</v>
      </c>
      <c r="G116" s="10"/>
    </row>
    <row r="117" spans="1:7" ht="40.5" customHeight="1" x14ac:dyDescent="0.25">
      <c r="A117" s="31" t="s">
        <v>207</v>
      </c>
      <c r="B117" s="38" t="s">
        <v>208</v>
      </c>
      <c r="C117" s="15">
        <v>20269806.719999999</v>
      </c>
      <c r="D117" s="15">
        <v>20269806.719999999</v>
      </c>
      <c r="E117" s="15">
        <v>18671581.359999999</v>
      </c>
      <c r="F117" s="16">
        <f t="shared" si="2"/>
        <v>92.115241244885439</v>
      </c>
      <c r="G117" s="10"/>
    </row>
    <row r="118" spans="1:7" ht="67.5" customHeight="1" x14ac:dyDescent="0.25">
      <c r="A118" s="31" t="s">
        <v>209</v>
      </c>
      <c r="B118" s="38" t="s">
        <v>210</v>
      </c>
      <c r="C118" s="15">
        <v>8147015.2699999996</v>
      </c>
      <c r="D118" s="15">
        <v>8147015.2699999996</v>
      </c>
      <c r="E118" s="15">
        <v>7993053.4199999999</v>
      </c>
      <c r="F118" s="16">
        <f t="shared" si="2"/>
        <v>98.110205456875249</v>
      </c>
      <c r="G118" s="10"/>
    </row>
    <row r="119" spans="1:7" ht="51.75" hidden="1" x14ac:dyDescent="0.25">
      <c r="A119" s="31" t="s">
        <v>211</v>
      </c>
      <c r="B119" s="38" t="s">
        <v>212</v>
      </c>
      <c r="C119" s="15"/>
      <c r="D119" s="15"/>
      <c r="E119" s="15"/>
      <c r="F119" s="16"/>
      <c r="G119" s="10"/>
    </row>
    <row r="120" spans="1:7" ht="39" x14ac:dyDescent="0.25">
      <c r="A120" s="31" t="s">
        <v>213</v>
      </c>
      <c r="B120" s="38" t="s">
        <v>214</v>
      </c>
      <c r="C120" s="15">
        <v>1738140.15</v>
      </c>
      <c r="D120" s="15">
        <v>1738140.15</v>
      </c>
      <c r="E120" s="15">
        <v>1738140.15</v>
      </c>
      <c r="F120" s="16">
        <f t="shared" si="2"/>
        <v>100</v>
      </c>
      <c r="G120" s="10"/>
    </row>
    <row r="121" spans="1:7" ht="54.75" customHeight="1" x14ac:dyDescent="0.25">
      <c r="A121" s="31" t="s">
        <v>215</v>
      </c>
      <c r="B121" s="38" t="s">
        <v>216</v>
      </c>
      <c r="C121" s="15">
        <v>5186.05</v>
      </c>
      <c r="D121" s="15">
        <v>5186.05</v>
      </c>
      <c r="E121" s="15">
        <v>2380</v>
      </c>
      <c r="F121" s="16">
        <f t="shared" si="2"/>
        <v>45.892345812323441</v>
      </c>
      <c r="G121" s="10"/>
    </row>
    <row r="122" spans="1:7" ht="54.75" customHeight="1" x14ac:dyDescent="0.25">
      <c r="A122" s="31" t="s">
        <v>217</v>
      </c>
      <c r="B122" s="38" t="s">
        <v>218</v>
      </c>
      <c r="C122" s="15">
        <v>31187382.420000002</v>
      </c>
      <c r="D122" s="15">
        <v>31187382.420000002</v>
      </c>
      <c r="E122" s="15">
        <v>32478447.420000002</v>
      </c>
      <c r="F122" s="16">
        <f t="shared" si="2"/>
        <v>104.13970298184454</v>
      </c>
      <c r="G122" s="10"/>
    </row>
    <row r="123" spans="1:7" ht="20.25" customHeight="1" x14ac:dyDescent="0.25">
      <c r="A123" s="31" t="s">
        <v>219</v>
      </c>
      <c r="B123" s="38" t="s">
        <v>220</v>
      </c>
      <c r="C123" s="15">
        <v>5970684.3499999996</v>
      </c>
      <c r="D123" s="15">
        <v>5970684.3499999996</v>
      </c>
      <c r="E123" s="15">
        <v>5970684.3499999996</v>
      </c>
      <c r="F123" s="16">
        <f t="shared" si="2"/>
        <v>100</v>
      </c>
      <c r="G123" s="10"/>
    </row>
    <row r="124" spans="1:7" ht="20.25" customHeight="1" x14ac:dyDescent="0.25">
      <c r="A124" s="31" t="s">
        <v>221</v>
      </c>
      <c r="B124" s="38" t="s">
        <v>222</v>
      </c>
      <c r="C124" s="15">
        <v>385815381.82999998</v>
      </c>
      <c r="D124" s="15">
        <v>385815381.82999998</v>
      </c>
      <c r="E124" s="15">
        <v>384064467.82999998</v>
      </c>
      <c r="F124" s="16">
        <f t="shared" si="2"/>
        <v>99.54617828047833</v>
      </c>
      <c r="G124" s="10"/>
    </row>
    <row r="125" spans="1:7" ht="20.25" customHeight="1" x14ac:dyDescent="0.25">
      <c r="A125" s="20" t="s">
        <v>223</v>
      </c>
      <c r="B125" s="44" t="s">
        <v>224</v>
      </c>
      <c r="C125" s="21">
        <f>SUM(C126:C130)</f>
        <v>112779128.00999999</v>
      </c>
      <c r="D125" s="21">
        <f>SUM(D126:D130)</f>
        <v>112779128.00999999</v>
      </c>
      <c r="E125" s="21">
        <f>SUM(E126:E130)</f>
        <v>103835102.83</v>
      </c>
      <c r="F125" s="22">
        <f t="shared" si="2"/>
        <v>92.069432227559929</v>
      </c>
      <c r="G125" s="10"/>
    </row>
    <row r="126" spans="1:7" ht="144" customHeight="1" x14ac:dyDescent="0.25">
      <c r="A126" s="31" t="s">
        <v>275</v>
      </c>
      <c r="B126" s="38" t="s">
        <v>274</v>
      </c>
      <c r="C126" s="15">
        <v>534100</v>
      </c>
      <c r="D126" s="15">
        <v>534100</v>
      </c>
      <c r="E126" s="15">
        <v>487100</v>
      </c>
      <c r="F126" s="16">
        <f t="shared" ref="F126" si="7">E126/D126*100</f>
        <v>91.200149784684513</v>
      </c>
      <c r="G126" s="10"/>
    </row>
    <row r="127" spans="1:7" ht="67.5" customHeight="1" x14ac:dyDescent="0.25">
      <c r="A127" s="31" t="s">
        <v>255</v>
      </c>
      <c r="B127" s="38" t="s">
        <v>254</v>
      </c>
      <c r="C127" s="15">
        <v>4796692.99</v>
      </c>
      <c r="D127" s="15">
        <v>4796692.99</v>
      </c>
      <c r="E127" s="15">
        <v>4576692.99</v>
      </c>
      <c r="F127" s="16">
        <f t="shared" si="2"/>
        <v>95.413506754369109</v>
      </c>
      <c r="G127" s="10"/>
    </row>
    <row r="128" spans="1:7" ht="66.75" customHeight="1" x14ac:dyDescent="0.25">
      <c r="A128" s="31" t="s">
        <v>225</v>
      </c>
      <c r="B128" s="38" t="s">
        <v>226</v>
      </c>
      <c r="C128" s="15">
        <v>12953852.92</v>
      </c>
      <c r="D128" s="15">
        <v>12953852.92</v>
      </c>
      <c r="E128" s="15">
        <v>12953852.92</v>
      </c>
      <c r="F128" s="16">
        <f t="shared" si="2"/>
        <v>100</v>
      </c>
      <c r="G128" s="10"/>
    </row>
    <row r="129" spans="1:7" ht="39" hidden="1" x14ac:dyDescent="0.25">
      <c r="A129" s="31" t="s">
        <v>227</v>
      </c>
      <c r="B129" s="38" t="s">
        <v>228</v>
      </c>
      <c r="C129" s="15"/>
      <c r="D129" s="15"/>
      <c r="E129" s="15"/>
      <c r="F129" s="16"/>
      <c r="G129" s="10"/>
    </row>
    <row r="130" spans="1:7" ht="26.25" x14ac:dyDescent="0.25">
      <c r="A130" s="31" t="s">
        <v>229</v>
      </c>
      <c r="B130" s="38" t="s">
        <v>230</v>
      </c>
      <c r="C130" s="15">
        <v>94494482.099999994</v>
      </c>
      <c r="D130" s="15">
        <v>94494482.099999994</v>
      </c>
      <c r="E130" s="15">
        <v>85817456.920000002</v>
      </c>
      <c r="F130" s="16">
        <f t="shared" si="2"/>
        <v>90.817426597653167</v>
      </c>
      <c r="G130" s="10"/>
    </row>
    <row r="131" spans="1:7" ht="30.75" customHeight="1" x14ac:dyDescent="0.25">
      <c r="A131" s="33" t="s">
        <v>231</v>
      </c>
      <c r="B131" s="41" t="s">
        <v>232</v>
      </c>
      <c r="C131" s="26">
        <f>SUM(C132)</f>
        <v>1221347</v>
      </c>
      <c r="D131" s="26">
        <f>SUM(D132)</f>
        <v>1221347</v>
      </c>
      <c r="E131" s="26">
        <f>SUM(E132)</f>
        <v>1221347</v>
      </c>
      <c r="F131" s="27">
        <f t="shared" si="2"/>
        <v>100</v>
      </c>
      <c r="G131" s="10"/>
    </row>
    <row r="132" spans="1:7" ht="39" x14ac:dyDescent="0.25">
      <c r="A132" s="31" t="s">
        <v>276</v>
      </c>
      <c r="B132" s="38" t="s">
        <v>234</v>
      </c>
      <c r="C132" s="15">
        <v>1221347</v>
      </c>
      <c r="D132" s="15">
        <v>1221347</v>
      </c>
      <c r="E132" s="15">
        <v>1221347</v>
      </c>
      <c r="F132" s="16">
        <f t="shared" si="2"/>
        <v>100</v>
      </c>
      <c r="G132" s="10"/>
    </row>
    <row r="133" spans="1:7" ht="20.25" customHeight="1" x14ac:dyDescent="0.25">
      <c r="A133" s="33" t="s">
        <v>235</v>
      </c>
      <c r="B133" s="41" t="s">
        <v>236</v>
      </c>
      <c r="C133" s="26">
        <f>SUM(C134:C135)</f>
        <v>17450</v>
      </c>
      <c r="D133" s="26">
        <f>SUM(D134:D135)</f>
        <v>17450</v>
      </c>
      <c r="E133" s="26">
        <f>SUM(E134:E135)</f>
        <v>17450</v>
      </c>
      <c r="F133" s="27">
        <f t="shared" si="2"/>
        <v>100</v>
      </c>
      <c r="G133" s="10"/>
    </row>
    <row r="134" spans="1:7" ht="39" x14ac:dyDescent="0.25">
      <c r="A134" s="31" t="s">
        <v>277</v>
      </c>
      <c r="B134" s="38" t="s">
        <v>278</v>
      </c>
      <c r="C134" s="15">
        <v>13000</v>
      </c>
      <c r="D134" s="15">
        <v>13000</v>
      </c>
      <c r="E134" s="15">
        <v>13000</v>
      </c>
      <c r="F134" s="16">
        <f t="shared" ref="F134" si="8">E134/D134*100</f>
        <v>100</v>
      </c>
      <c r="G134" s="10"/>
    </row>
    <row r="135" spans="1:7" ht="26.25" x14ac:dyDescent="0.25">
      <c r="A135" s="31" t="s">
        <v>233</v>
      </c>
      <c r="B135" s="38" t="s">
        <v>237</v>
      </c>
      <c r="C135" s="15">
        <v>4450</v>
      </c>
      <c r="D135" s="15">
        <v>4450</v>
      </c>
      <c r="E135" s="15">
        <v>4450</v>
      </c>
      <c r="F135" s="16">
        <f t="shared" si="2"/>
        <v>100</v>
      </c>
      <c r="G135" s="10"/>
    </row>
    <row r="136" spans="1:7" ht="83.25" customHeight="1" x14ac:dyDescent="0.25">
      <c r="A136" s="33" t="s">
        <v>238</v>
      </c>
      <c r="B136" s="41" t="s">
        <v>239</v>
      </c>
      <c r="C136" s="26">
        <f>SUM(C137)</f>
        <v>23792180.210000001</v>
      </c>
      <c r="D136" s="26">
        <f>SUM(D137)</f>
        <v>23792180.210000001</v>
      </c>
      <c r="E136" s="26">
        <f>SUM(E137)</f>
        <v>23850728.609999999</v>
      </c>
      <c r="F136" s="27">
        <f t="shared" si="2"/>
        <v>100.24608253419076</v>
      </c>
      <c r="G136" s="10"/>
    </row>
    <row r="137" spans="1:7" ht="31.5" customHeight="1" x14ac:dyDescent="0.25">
      <c r="A137" s="31" t="s">
        <v>240</v>
      </c>
      <c r="B137" s="38" t="s">
        <v>241</v>
      </c>
      <c r="C137" s="15">
        <v>23792180.210000001</v>
      </c>
      <c r="D137" s="15">
        <v>23792180.210000001</v>
      </c>
      <c r="E137" s="15">
        <v>23850728.609999999</v>
      </c>
      <c r="F137" s="16">
        <f t="shared" si="2"/>
        <v>100.24608253419076</v>
      </c>
      <c r="G137" s="10"/>
    </row>
    <row r="138" spans="1:7" ht="58.5" customHeight="1" x14ac:dyDescent="0.25">
      <c r="A138" s="33" t="s">
        <v>242</v>
      </c>
      <c r="B138" s="41" t="s">
        <v>243</v>
      </c>
      <c r="C138" s="26">
        <f>SUM(C139:C142)</f>
        <v>-1969554.75</v>
      </c>
      <c r="D138" s="26">
        <f>SUM(D139:D142)</f>
        <v>-1969554.75</v>
      </c>
      <c r="E138" s="26">
        <f>SUM(E139:E142)</f>
        <v>-1969554.75</v>
      </c>
      <c r="F138" s="27">
        <f t="shared" si="2"/>
        <v>100</v>
      </c>
      <c r="G138" s="10"/>
    </row>
    <row r="139" spans="1:7" ht="66" customHeight="1" x14ac:dyDescent="0.25">
      <c r="A139" s="40" t="s">
        <v>256</v>
      </c>
      <c r="B139" s="38" t="s">
        <v>259</v>
      </c>
      <c r="C139" s="15">
        <v>-24233.119999999999</v>
      </c>
      <c r="D139" s="15">
        <v>-24233.119999999999</v>
      </c>
      <c r="E139" s="15">
        <v>-24233.119999999999</v>
      </c>
      <c r="F139" s="16">
        <f t="shared" si="2"/>
        <v>100</v>
      </c>
      <c r="G139" s="10"/>
    </row>
    <row r="140" spans="1:7" ht="63.75" customHeight="1" x14ac:dyDescent="0.25">
      <c r="A140" s="40" t="s">
        <v>257</v>
      </c>
      <c r="B140" s="38" t="s">
        <v>258</v>
      </c>
      <c r="C140" s="15">
        <v>-125582.86</v>
      </c>
      <c r="D140" s="15">
        <v>-125582.86</v>
      </c>
      <c r="E140" s="15">
        <v>-125582.86</v>
      </c>
      <c r="F140" s="16">
        <f t="shared" si="2"/>
        <v>100</v>
      </c>
      <c r="G140" s="10"/>
    </row>
    <row r="141" spans="1:7" ht="63.75" customHeight="1" x14ac:dyDescent="0.25">
      <c r="A141" s="40" t="s">
        <v>280</v>
      </c>
      <c r="B141" s="38" t="s">
        <v>279</v>
      </c>
      <c r="C141" s="15">
        <v>-795917.95</v>
      </c>
      <c r="D141" s="15">
        <v>-795917.95</v>
      </c>
      <c r="E141" s="15">
        <v>-795917.95</v>
      </c>
      <c r="F141" s="16">
        <f t="shared" ref="F141" si="9">E141/D141*100</f>
        <v>100</v>
      </c>
      <c r="G141" s="10"/>
    </row>
    <row r="142" spans="1:7" ht="42.75" customHeight="1" x14ac:dyDescent="0.25">
      <c r="A142" s="40" t="s">
        <v>244</v>
      </c>
      <c r="B142" s="39" t="s">
        <v>245</v>
      </c>
      <c r="C142" s="9">
        <v>-1023820.82</v>
      </c>
      <c r="D142" s="9">
        <v>-1023820.82</v>
      </c>
      <c r="E142" s="9">
        <v>-1023820.82</v>
      </c>
      <c r="F142" s="16">
        <f t="shared" si="2"/>
        <v>100</v>
      </c>
      <c r="G142" s="10"/>
    </row>
    <row r="143" spans="1:7" ht="27" customHeight="1" thickBot="1" x14ac:dyDescent="0.3">
      <c r="A143" s="35" t="s">
        <v>246</v>
      </c>
      <c r="B143" s="23"/>
      <c r="C143" s="46">
        <f>C6+C97</f>
        <v>1389331747.1400001</v>
      </c>
      <c r="D143" s="46">
        <f>D6+D97</f>
        <v>1389331747.1400001</v>
      </c>
      <c r="E143" s="46">
        <f>E6+E97</f>
        <v>1403990750.1299999</v>
      </c>
      <c r="F143" s="24">
        <f t="shared" si="2"/>
        <v>101.05511178450905</v>
      </c>
      <c r="G143" s="1"/>
    </row>
  </sheetData>
  <mergeCells count="1">
    <mergeCell ref="A1:F2"/>
  </mergeCells>
  <pageMargins left="0.70866141732283472" right="0.51181102362204722" top="0.55118110236220474" bottom="0.55118110236220474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ZikovaAV</dc:creator>
  <cp:lastModifiedBy>user</cp:lastModifiedBy>
  <cp:lastPrinted>2024-03-26T08:30:00Z</cp:lastPrinted>
  <dcterms:created xsi:type="dcterms:W3CDTF">2023-02-27T13:47:47Z</dcterms:created>
  <dcterms:modified xsi:type="dcterms:W3CDTF">2025-04-01T07:51:30Z</dcterms:modified>
</cp:coreProperties>
</file>